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4" activeTab="5"/>
  </bookViews>
  <sheets>
    <sheet name="KATEGORIE - 1" sheetId="1" r:id="rId1"/>
    <sheet name="KATEGORIE - 2" sheetId="2" r:id="rId2"/>
    <sheet name="KATEGORIE - 3" sheetId="3" r:id="rId3"/>
    <sheet name="KATEGORIE - 4" sheetId="4" r:id="rId4"/>
    <sheet name="KATEGORIE - 5" sheetId="5" r:id="rId5"/>
    <sheet name="KATEGORIE - 6" sheetId="6" r:id="rId6"/>
  </sheets>
  <definedNames>
    <definedName name="Excel_BuiltIn_Print_Area_3">#REF!</definedName>
    <definedName name="_xlnm.Print_Area" localSheetId="0">'KATEGORIE - 1'!$A$1:$AA$34</definedName>
    <definedName name="_xlnm.Print_Area" localSheetId="1">'KATEGORIE - 2'!$A$1:$AA$26</definedName>
    <definedName name="_xlnm.Print_Area" localSheetId="2">'KATEGORIE - 3'!$A$1:$AA$22</definedName>
    <definedName name="_xlnm.Print_Area" localSheetId="3">'KATEGORIE - 4'!$A$1:$AA$28</definedName>
    <definedName name="_xlnm.Print_Area" localSheetId="4">'KATEGORIE - 5'!$A$1:$AA$16</definedName>
    <definedName name="_xlnm.Print_Area" localSheetId="5">'KATEGORIE - 6'!$A$1:$AA$26</definedName>
  </definedNames>
  <calcPr fullCalcOnLoad="1"/>
</workbook>
</file>

<file path=xl/sharedStrings.xml><?xml version="1.0" encoding="utf-8"?>
<sst xmlns="http://schemas.openxmlformats.org/spreadsheetml/2006/main" count="478" uniqueCount="148">
  <si>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</si>
  <si>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</si>
  <si>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</si>
  <si>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</si>
  <si>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</si>
  <si>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</si>
  <si>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</si>
  <si>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</si>
  <si>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</si>
  <si>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</si>
  <si>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</si>
  <si>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3.</t>
  </si>
  <si>
    <t>5.</t>
  </si>
  <si>
    <t>7.</t>
  </si>
  <si>
    <t>9.</t>
  </si>
  <si>
    <t>10.</t>
  </si>
  <si>
    <t>11.</t>
  </si>
  <si>
    <t>12.</t>
  </si>
  <si>
    <t>14.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</si>
  <si>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</si>
  <si>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</si>
  <si>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</si>
  <si>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</si>
  <si>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</si>
  <si>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NOVOROČNÍ POHÁR</t>
  </si>
  <si>
    <t>FRENŠTÁT POD RADHOŠTĚM - 24.1.2015</t>
  </si>
  <si>
    <t>KATEGORIE - 1 - ROČNÍK 2008 A MLADŠÍ</t>
  </si>
  <si>
    <t>KATEGORIE - 5 - ROČNÍKY 2004 A 2005</t>
  </si>
  <si>
    <t>KATEGORIE - 6 - ROČNÍKY 2002 A 2003</t>
  </si>
  <si>
    <t>Šustalová</t>
  </si>
  <si>
    <t>Amélie</t>
  </si>
  <si>
    <t>Dobiášová</t>
  </si>
  <si>
    <t>Terezie</t>
  </si>
  <si>
    <t>Hilšerová</t>
  </si>
  <si>
    <t>Sofie</t>
  </si>
  <si>
    <t>Mazochová</t>
  </si>
  <si>
    <t>Vanessa</t>
  </si>
  <si>
    <t>Zajacová</t>
  </si>
  <si>
    <t>Karolína</t>
  </si>
  <si>
    <t>Linhartová</t>
  </si>
  <si>
    <t>Kateřina</t>
  </si>
  <si>
    <t>Tabaková</t>
  </si>
  <si>
    <t>Natálie</t>
  </si>
  <si>
    <t>Procházková</t>
  </si>
  <si>
    <t>Eliška</t>
  </si>
  <si>
    <t>Vidláková</t>
  </si>
  <si>
    <t>Dorota</t>
  </si>
  <si>
    <t>Opelíková</t>
  </si>
  <si>
    <t>Lucie</t>
  </si>
  <si>
    <t>Raiskubová</t>
  </si>
  <si>
    <t>Zuzana</t>
  </si>
  <si>
    <t>Klichová</t>
  </si>
  <si>
    <t>Markéta</t>
  </si>
  <si>
    <t>Šrubařová</t>
  </si>
  <si>
    <t>Veronika</t>
  </si>
  <si>
    <t>Czernyanszká</t>
  </si>
  <si>
    <t>Perutková</t>
  </si>
  <si>
    <t>Daniela</t>
  </si>
  <si>
    <t>Jurajdová</t>
  </si>
  <si>
    <t>Anna</t>
  </si>
  <si>
    <t>TJ Frenštát pod Radhoštěm</t>
  </si>
  <si>
    <t>Karviná</t>
  </si>
  <si>
    <t>TJ Sokol Frýdek-Místek</t>
  </si>
  <si>
    <t>Sokol Moravská Ostrava</t>
  </si>
  <si>
    <t>TJ Sokol Vysoké Mýto</t>
  </si>
  <si>
    <t>TJ Rožnov pod Radhoštěm</t>
  </si>
  <si>
    <t>Modrovičová</t>
  </si>
  <si>
    <t>Matoušková</t>
  </si>
  <si>
    <t>Groš</t>
  </si>
  <si>
    <t>Tobolová</t>
  </si>
  <si>
    <t>Olsarová</t>
  </si>
  <si>
    <t>Macháčková</t>
  </si>
  <si>
    <t>Fiedler</t>
  </si>
  <si>
    <t>Vivien</t>
  </si>
  <si>
    <t>Petrová</t>
  </si>
  <si>
    <t>Viktorie</t>
  </si>
  <si>
    <t>Lovětinská</t>
  </si>
  <si>
    <t>Wojaczková</t>
  </si>
  <si>
    <t>Nikol</t>
  </si>
  <si>
    <t>Michálková</t>
  </si>
  <si>
    <t>Leonie</t>
  </si>
  <si>
    <t>Němcová</t>
  </si>
  <si>
    <t>Tereza</t>
  </si>
  <si>
    <t>Navrátilová</t>
  </si>
  <si>
    <t>Teterová</t>
  </si>
  <si>
    <t>Mikesková</t>
  </si>
  <si>
    <t>Petra</t>
  </si>
  <si>
    <t>Vojtková</t>
  </si>
  <si>
    <t>Amálka</t>
  </si>
  <si>
    <t>Neklová</t>
  </si>
  <si>
    <t>Pěchová</t>
  </si>
  <si>
    <t>TJ Sokol Hodonín</t>
  </si>
  <si>
    <t>GK Hulín</t>
  </si>
  <si>
    <t>Havířov</t>
  </si>
  <si>
    <t>Štefková, Ročáková</t>
  </si>
  <si>
    <t>Bílek, Daňková</t>
  </si>
  <si>
    <t>Kudrnová</t>
  </si>
  <si>
    <t>Jarotková</t>
  </si>
  <si>
    <t>Fittaiolo</t>
  </si>
  <si>
    <t>Eleonor Dagmar</t>
  </si>
  <si>
    <t>Vrábelová</t>
  </si>
  <si>
    <t>Ester</t>
  </si>
  <si>
    <t>Takáčová</t>
  </si>
  <si>
    <t>Svobodová</t>
  </si>
  <si>
    <t>Bohoňková</t>
  </si>
  <si>
    <t>Pačutová</t>
  </si>
  <si>
    <t>Mojžíšková</t>
  </si>
  <si>
    <t>Tomečková</t>
  </si>
  <si>
    <t>Nela</t>
  </si>
  <si>
    <t>Balcarová</t>
  </si>
  <si>
    <t>Marie</t>
  </si>
  <si>
    <t>TJ Chropyně</t>
  </si>
  <si>
    <t>TJ Sokol Kopřivnice</t>
  </si>
  <si>
    <t>Vondráčková</t>
  </si>
  <si>
    <t>Rýparová</t>
  </si>
  <si>
    <t>KATEGORIE - 2 - ROČNÍK 2007</t>
  </si>
  <si>
    <t>KATEGORIE - 3 - ROČNÍK 2006</t>
  </si>
  <si>
    <t>KATEGORIE - 4 - ROČNÍKY 2005 A 2004 (B)</t>
  </si>
  <si>
    <t>Magda</t>
  </si>
  <si>
    <t>Parmová</t>
  </si>
  <si>
    <t>Vana</t>
  </si>
  <si>
    <t>Nikki</t>
  </si>
  <si>
    <t>Pobořilová</t>
  </si>
  <si>
    <t>Aneta</t>
  </si>
  <si>
    <t>Davidová</t>
  </si>
  <si>
    <t>Dostálová</t>
  </si>
  <si>
    <t>Mitášová</t>
  </si>
  <si>
    <t>Šenková</t>
  </si>
  <si>
    <t>Škubalová</t>
  </si>
  <si>
    <t>Zemanová</t>
  </si>
  <si>
    <t>Josefyová</t>
  </si>
  <si>
    <t>Valentýna</t>
  </si>
  <si>
    <t>Gellertová</t>
  </si>
  <si>
    <t>Kerberová</t>
  </si>
  <si>
    <t>Lenka</t>
  </si>
  <si>
    <t>Schindlerová</t>
  </si>
  <si>
    <t>Žáčková</t>
  </si>
  <si>
    <t>Vendula</t>
  </si>
  <si>
    <t>Prusenovská</t>
  </si>
  <si>
    <t>Elizabeth</t>
  </si>
  <si>
    <t>Goršanová</t>
  </si>
  <si>
    <t>Jeličová</t>
  </si>
  <si>
    <t>Sabina</t>
  </si>
  <si>
    <t>Daňková</t>
  </si>
  <si>
    <t>Klára</t>
  </si>
  <si>
    <t>Vavříčková</t>
  </si>
  <si>
    <t>Pasternická</t>
  </si>
  <si>
    <t>Ostravice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</si>
</sst>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color indexed="12"/>
      <name val="Comic Sans MS"/>
      <family val="4"/>
    </font>
    <font>
      <b/>
      <sz val="11"/>
      <color indexed="55"/>
      <name val="Arial CE"/>
      <family val="2"/>
    </font>
    <font>
      <sz val="7"/>
      <color indexed="55"/>
      <name val="Arial CE"/>
      <family val="2"/>
    </font>
    <font>
      <sz val="8"/>
      <color indexed="55"/>
      <name val="Arial CE"/>
      <family val="2"/>
    </font>
    <font>
      <i/>
      <sz val="8"/>
      <color indexed="55"/>
      <name val="Arial CE"/>
      <family val="2"/>
    </font>
    <font>
      <i/>
      <sz val="7"/>
      <color indexed="55"/>
      <name val="Arial CE"/>
      <family val="2"/>
    </font>
    <font>
      <i/>
      <sz val="6"/>
      <color indexed="55"/>
      <name val="Arial CE"/>
      <family val="2"/>
    </font>
    <font>
      <sz val="6"/>
      <color indexed="55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5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 wrapText="1"/>
    </xf>
    <xf numFmtId="165" fontId="25" fillId="0" borderId="14" xfId="0" applyNumberFormat="1" applyFont="1" applyFill="1" applyBorder="1" applyAlignment="1">
      <alignment horizontal="center" wrapText="1"/>
    </xf>
    <xf numFmtId="165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165" fontId="29" fillId="0" borderId="17" xfId="0" applyNumberFormat="1" applyFont="1" applyFill="1" applyBorder="1" applyAlignment="1">
      <alignment horizontal="center"/>
    </xf>
    <xf numFmtId="2" fontId="24" fillId="0" borderId="17" xfId="0" applyNumberFormat="1" applyFont="1" applyFill="1" applyBorder="1" applyAlignment="1">
      <alignment horizontal="center"/>
    </xf>
    <xf numFmtId="165" fontId="28" fillId="0" borderId="19" xfId="0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165" fontId="29" fillId="0" borderId="10" xfId="0" applyNumberFormat="1" applyFont="1" applyFill="1" applyBorder="1" applyAlignment="1">
      <alignment horizontal="center"/>
    </xf>
    <xf numFmtId="165" fontId="28" fillId="0" borderId="20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5" fontId="32" fillId="0" borderId="22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/>
    </xf>
    <xf numFmtId="165" fontId="32" fillId="0" borderId="24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165" fontId="32" fillId="0" borderId="11" xfId="0" applyNumberFormat="1" applyFont="1" applyFill="1" applyBorder="1" applyAlignment="1">
      <alignment horizontal="center"/>
    </xf>
    <xf numFmtId="165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2" fontId="29" fillId="0" borderId="26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27" xfId="0" applyFont="1" applyFill="1" applyBorder="1" applyAlignment="1">
      <alignment horizontal="left"/>
    </xf>
    <xf numFmtId="2" fontId="32" fillId="0" borderId="28" xfId="0" applyNumberFormat="1" applyFont="1" applyFill="1" applyBorder="1" applyAlignment="1">
      <alignment horizontal="center"/>
    </xf>
    <xf numFmtId="165" fontId="32" fillId="0" borderId="27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/>
    </xf>
    <xf numFmtId="165" fontId="32" fillId="0" borderId="29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 horizontal="center"/>
    </xf>
    <xf numFmtId="165" fontId="32" fillId="0" borderId="30" xfId="0" applyNumberFormat="1" applyFont="1" applyFill="1" applyBorder="1" applyAlignment="1">
      <alignment horizontal="center"/>
    </xf>
    <xf numFmtId="165" fontId="33" fillId="0" borderId="3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/>
    </xf>
    <xf numFmtId="2" fontId="29" fillId="0" borderId="33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165" fontId="29" fillId="0" borderId="13" xfId="0" applyNumberFormat="1" applyFont="1" applyFill="1" applyBorder="1" applyAlignment="1">
      <alignment horizontal="center"/>
    </xf>
    <xf numFmtId="165" fontId="28" fillId="0" borderId="34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2" fontId="29" fillId="0" borderId="14" xfId="0" applyNumberFormat="1" applyFont="1" applyFill="1" applyBorder="1" applyAlignment="1">
      <alignment horizontal="center"/>
    </xf>
    <xf numFmtId="165" fontId="29" fillId="0" borderId="14" xfId="0" applyNumberFormat="1" applyFont="1" applyFill="1" applyBorder="1" applyAlignment="1">
      <alignment horizontal="center"/>
    </xf>
    <xf numFmtId="165" fontId="28" fillId="0" borderId="15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2" fontId="22" fillId="0" borderId="0" xfId="0" applyNumberFormat="1" applyFont="1" applyFill="1" applyBorder="1" applyAlignment="1">
      <alignment wrapText="1"/>
    </xf>
    <xf numFmtId="2" fontId="20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horizontal="left"/>
    </xf>
    <xf numFmtId="0" fontId="24" fillId="0" borderId="14" xfId="0" applyFont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left"/>
    </xf>
    <xf numFmtId="0" fontId="38" fillId="0" borderId="10" xfId="0" applyFont="1" applyBorder="1" applyAlignment="1">
      <alignment horizontal="center"/>
    </xf>
    <xf numFmtId="2" fontId="39" fillId="0" borderId="18" xfId="0" applyNumberFormat="1" applyFont="1" applyFill="1" applyBorder="1" applyAlignment="1">
      <alignment horizontal="center"/>
    </xf>
    <xf numFmtId="2" fontId="38" fillId="0" borderId="17" xfId="0" applyNumberFormat="1" applyFont="1" applyFill="1" applyBorder="1" applyAlignment="1">
      <alignment horizontal="center"/>
    </xf>
    <xf numFmtId="165" fontId="39" fillId="0" borderId="17" xfId="0" applyNumberFormat="1" applyFont="1" applyFill="1" applyBorder="1" applyAlignment="1">
      <alignment horizontal="center"/>
    </xf>
    <xf numFmtId="165" fontId="37" fillId="0" borderId="19" xfId="0" applyNumberFormat="1" applyFont="1" applyFill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165" fontId="39" fillId="0" borderId="10" xfId="0" applyNumberFormat="1" applyFont="1" applyFill="1" applyBorder="1" applyAlignment="1">
      <alignment horizontal="center"/>
    </xf>
    <xf numFmtId="165" fontId="37" fillId="0" borderId="20" xfId="0" applyNumberFormat="1" applyFont="1" applyFill="1" applyBorder="1" applyAlignment="1">
      <alignment horizontal="center"/>
    </xf>
    <xf numFmtId="166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40" fillId="0" borderId="21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left"/>
    </xf>
    <xf numFmtId="0" fontId="41" fillId="0" borderId="11" xfId="0" applyFont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/>
    </xf>
    <xf numFmtId="165" fontId="42" fillId="0" borderId="22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2" fontId="42" fillId="0" borderId="11" xfId="0" applyNumberFormat="1" applyFont="1" applyFill="1" applyBorder="1" applyAlignment="1">
      <alignment horizontal="center"/>
    </xf>
    <xf numFmtId="165" fontId="42" fillId="0" borderId="11" xfId="0" applyNumberFormat="1" applyFont="1" applyFill="1" applyBorder="1" applyAlignment="1">
      <alignment horizontal="center"/>
    </xf>
    <xf numFmtId="165" fontId="43" fillId="0" borderId="25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8" fillId="0" borderId="3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165" fontId="28" fillId="0" borderId="37" xfId="0" applyNumberFormat="1" applyFont="1" applyFill="1" applyBorder="1" applyAlignment="1">
      <alignment horizontal="center"/>
    </xf>
    <xf numFmtId="2" fontId="29" fillId="0" borderId="36" xfId="0" applyNumberFormat="1" applyFont="1" applyFill="1" applyBorder="1" applyAlignment="1">
      <alignment horizontal="center"/>
    </xf>
    <xf numFmtId="165" fontId="29" fillId="0" borderId="36" xfId="0" applyNumberFormat="1" applyFont="1" applyFill="1" applyBorder="1" applyAlignment="1">
      <alignment horizontal="center"/>
    </xf>
    <xf numFmtId="165" fontId="28" fillId="0" borderId="38" xfId="0" applyNumberFormat="1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6" fillId="0" borderId="27" xfId="0" applyNumberFormat="1" applyFont="1" applyFill="1" applyBorder="1" applyAlignment="1">
      <alignment horizontal="center" vertical="center" wrapText="1"/>
    </xf>
    <xf numFmtId="165" fontId="25" fillId="0" borderId="27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165" fontId="27" fillId="0" borderId="30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left"/>
    </xf>
    <xf numFmtId="0" fontId="41" fillId="0" borderId="30" xfId="0" applyFont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/>
    </xf>
    <xf numFmtId="165" fontId="42" fillId="0" borderId="27" xfId="0" applyNumberFormat="1" applyFont="1" applyFill="1" applyBorder="1" applyAlignment="1">
      <alignment horizontal="center"/>
    </xf>
    <xf numFmtId="165" fontId="42" fillId="0" borderId="29" xfId="0" applyNumberFormat="1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65" fontId="42" fillId="0" borderId="30" xfId="0" applyNumberFormat="1" applyFont="1" applyFill="1" applyBorder="1" applyAlignment="1">
      <alignment horizontal="center"/>
    </xf>
    <xf numFmtId="165" fontId="43" fillId="0" borderId="31" xfId="0" applyNumberFormat="1" applyFont="1" applyFill="1" applyBorder="1" applyAlignment="1">
      <alignment horizontal="center"/>
    </xf>
    <xf numFmtId="2" fontId="25" fillId="0" borderId="3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3" name="Picture 4" descr="PROSTNÁ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F40"/>
  <sheetViews>
    <sheetView zoomScalePageLayoutView="0" workbookViewId="0" topLeftCell="A1">
      <selection activeCell="AD14" sqref="AD14"/>
    </sheetView>
  </sheetViews>
  <sheetFormatPr defaultColWidth="9.140625" defaultRowHeight="12.75"/>
  <cols>
    <col min="1" max="1" width="3.57421875" style="98" customWidth="1"/>
    <col min="2" max="2" width="14.7109375" style="8" customWidth="1"/>
    <col min="3" max="3" width="10.28125" style="8" customWidth="1"/>
    <col min="4" max="4" width="5.140625" style="99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00" customWidth="1"/>
    <col min="10" max="10" width="4.421875" style="9" customWidth="1"/>
    <col min="11" max="11" width="4.00390625" style="9" customWidth="1"/>
    <col min="12" max="12" width="4.57421875" style="10" customWidth="1"/>
    <col min="13" max="13" width="3.28125" style="9" customWidth="1"/>
    <col min="14" max="14" width="7.421875" style="100" customWidth="1"/>
    <col min="15" max="15" width="4.421875" style="11" customWidth="1"/>
    <col min="16" max="16" width="4.00390625" style="9" customWidth="1"/>
    <col min="17" max="17" width="4.57421875" style="12" customWidth="1"/>
    <col min="18" max="18" width="3.8515625" style="11" customWidth="1"/>
    <col min="19" max="19" width="7.421875" style="100" customWidth="1"/>
    <col min="20" max="20" width="4.421875" style="9" customWidth="1"/>
    <col min="21" max="21" width="4.00390625" style="9" customWidth="1"/>
    <col min="22" max="22" width="4.57421875" style="10" customWidth="1"/>
    <col min="23" max="23" width="3.8515625" style="9" customWidth="1"/>
    <col min="24" max="24" width="7.421875" style="100" customWidth="1"/>
    <col min="25" max="25" width="5.00390625" style="11" customWidth="1"/>
    <col min="26" max="26" width="5.421875" style="12" customWidth="1"/>
    <col min="27" max="27" width="9.7109375" style="13" customWidth="1"/>
    <col min="28" max="28" width="1.7109375" style="101" customWidth="1"/>
    <col min="29" max="32" width="9.140625" style="97" customWidth="1"/>
    <col min="33" max="16384" width="9.140625" style="4" customWidth="1"/>
  </cols>
  <sheetData>
    <row r="1" spans="2:28" s="28" customFormat="1" ht="20.25" customHeight="1">
      <c r="B1" s="181" t="s">
        <v>24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17"/>
      <c r="O1" s="182" t="s">
        <v>25</v>
      </c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16"/>
      <c r="AA1" s="116"/>
      <c r="AB1" s="29"/>
    </row>
    <row r="2" spans="1:32" s="28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</row>
    <row r="3" spans="1:32" s="41" customFormat="1" ht="15.75" customHeight="1">
      <c r="A3" s="38"/>
      <c r="B3" s="180" t="s">
        <v>26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39"/>
      <c r="AC3" s="40"/>
      <c r="AD3" s="40"/>
      <c r="AE3" s="40"/>
      <c r="AF3" s="40"/>
    </row>
    <row r="4" spans="1:32" s="28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</row>
    <row r="5" spans="1:32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</row>
    <row r="6" spans="1:32" s="51" customFormat="1" ht="15.75" customHeight="1" thickBot="1">
      <c r="A6" s="153"/>
      <c r="B6" s="154"/>
      <c r="C6" s="154"/>
      <c r="D6" s="155"/>
      <c r="E6" s="156" t="s">
        <v>6</v>
      </c>
      <c r="F6" s="157" t="s">
        <v>9</v>
      </c>
      <c r="G6" s="158" t="s">
        <v>7</v>
      </c>
      <c r="H6" s="159" t="s">
        <v>8</v>
      </c>
      <c r="I6" s="160" t="s">
        <v>10</v>
      </c>
      <c r="J6" s="156" t="s">
        <v>6</v>
      </c>
      <c r="K6" s="157" t="s">
        <v>9</v>
      </c>
      <c r="L6" s="158" t="s">
        <v>7</v>
      </c>
      <c r="M6" s="159" t="s">
        <v>8</v>
      </c>
      <c r="N6" s="160" t="s">
        <v>10</v>
      </c>
      <c r="O6" s="156" t="s">
        <v>6</v>
      </c>
      <c r="P6" s="157" t="s">
        <v>9</v>
      </c>
      <c r="Q6" s="158" t="s">
        <v>7</v>
      </c>
      <c r="R6" s="159" t="s">
        <v>8</v>
      </c>
      <c r="S6" s="160" t="s">
        <v>10</v>
      </c>
      <c r="T6" s="156" t="s">
        <v>6</v>
      </c>
      <c r="U6" s="157" t="s">
        <v>9</v>
      </c>
      <c r="V6" s="158" t="s">
        <v>7</v>
      </c>
      <c r="W6" s="159" t="s">
        <v>8</v>
      </c>
      <c r="X6" s="160" t="s">
        <v>10</v>
      </c>
      <c r="Y6" s="161" t="s">
        <v>6</v>
      </c>
      <c r="Z6" s="162" t="s">
        <v>7</v>
      </c>
      <c r="AA6" s="163" t="s">
        <v>5</v>
      </c>
      <c r="AB6" s="49"/>
      <c r="AC6" s="50"/>
      <c r="AD6" s="50"/>
      <c r="AE6" s="50"/>
      <c r="AF6" s="50"/>
    </row>
    <row r="7" spans="1:28" s="7" customFormat="1" ht="15">
      <c r="A7" s="147">
        <v>1</v>
      </c>
      <c r="B7" s="118" t="s">
        <v>31</v>
      </c>
      <c r="C7" s="118" t="s">
        <v>32</v>
      </c>
      <c r="D7" s="148">
        <v>2008</v>
      </c>
      <c r="E7" s="76"/>
      <c r="F7" s="9">
        <v>10</v>
      </c>
      <c r="G7" s="12">
        <v>9.2</v>
      </c>
      <c r="H7" s="9">
        <v>0</v>
      </c>
      <c r="I7" s="149">
        <f>E7+G7-H7</f>
        <v>9.2</v>
      </c>
      <c r="J7" s="11"/>
      <c r="K7" s="9"/>
      <c r="L7" s="12"/>
      <c r="M7" s="9"/>
      <c r="N7" s="149">
        <f>J7+L7-M7</f>
        <v>0</v>
      </c>
      <c r="O7" s="76">
        <v>3.3</v>
      </c>
      <c r="P7" s="9">
        <v>10</v>
      </c>
      <c r="Q7" s="12">
        <f>+P7-1.3</f>
        <v>8.7</v>
      </c>
      <c r="R7" s="11">
        <v>0</v>
      </c>
      <c r="S7" s="149">
        <f>O7+Q7-R7</f>
        <v>12</v>
      </c>
      <c r="T7" s="76">
        <v>3.3</v>
      </c>
      <c r="U7" s="9">
        <v>10</v>
      </c>
      <c r="V7" s="12">
        <f>+U7-1</f>
        <v>9</v>
      </c>
      <c r="W7" s="11">
        <v>0</v>
      </c>
      <c r="X7" s="149">
        <f>T7+V7-W7</f>
        <v>12.3</v>
      </c>
      <c r="Y7" s="150">
        <f>SUM(E7+J7+O7+T7)</f>
        <v>6.6</v>
      </c>
      <c r="Z7" s="151">
        <f>SUM(G7+L7+Q7+V7)</f>
        <v>26.9</v>
      </c>
      <c r="AA7" s="152">
        <f>$I7+$N7+$S7+$X7</f>
        <v>33.5</v>
      </c>
      <c r="AB7" s="63"/>
    </row>
    <row r="8" spans="1:28" s="77" customFormat="1" ht="11.25">
      <c r="A8" s="64"/>
      <c r="B8" s="65" t="s">
        <v>60</v>
      </c>
      <c r="C8" s="65" t="s">
        <v>66</v>
      </c>
      <c r="D8" s="66"/>
      <c r="E8" s="67"/>
      <c r="F8" s="69"/>
      <c r="G8" s="68"/>
      <c r="H8" s="69"/>
      <c r="I8" s="70"/>
      <c r="J8" s="71"/>
      <c r="K8" s="69"/>
      <c r="L8" s="68"/>
      <c r="M8" s="71"/>
      <c r="N8" s="70"/>
      <c r="O8" s="67"/>
      <c r="P8" s="69"/>
      <c r="Q8" s="68"/>
      <c r="R8" s="71"/>
      <c r="S8" s="70"/>
      <c r="T8" s="67"/>
      <c r="U8" s="69"/>
      <c r="V8" s="68"/>
      <c r="W8" s="71"/>
      <c r="X8" s="70"/>
      <c r="Y8" s="72"/>
      <c r="Z8" s="73"/>
      <c r="AA8" s="74"/>
      <c r="AB8" s="75"/>
    </row>
    <row r="9" spans="1:28" s="7" customFormat="1" ht="15">
      <c r="A9" s="52">
        <v>2</v>
      </c>
      <c r="B9" s="53" t="s">
        <v>47</v>
      </c>
      <c r="C9" s="53" t="s">
        <v>48</v>
      </c>
      <c r="D9" s="2">
        <v>2009</v>
      </c>
      <c r="E9" s="55"/>
      <c r="F9" s="57">
        <v>10</v>
      </c>
      <c r="G9" s="56">
        <v>9.4</v>
      </c>
      <c r="H9" s="57">
        <v>0</v>
      </c>
      <c r="I9" s="58">
        <f>E9+G9-H9</f>
        <v>9.4</v>
      </c>
      <c r="J9" s="59"/>
      <c r="K9" s="57"/>
      <c r="L9" s="56"/>
      <c r="M9" s="57"/>
      <c r="N9" s="58">
        <f>J9+L9-M9</f>
        <v>0</v>
      </c>
      <c r="O9" s="55">
        <v>3.2</v>
      </c>
      <c r="P9" s="57">
        <v>10</v>
      </c>
      <c r="Q9" s="56">
        <f>+P9-0.9</f>
        <v>9.1</v>
      </c>
      <c r="R9" s="59">
        <v>0</v>
      </c>
      <c r="S9" s="58">
        <f>O9+Q9-R9</f>
        <v>12.3</v>
      </c>
      <c r="T9" s="55">
        <v>3.1</v>
      </c>
      <c r="U9" s="57">
        <v>10</v>
      </c>
      <c r="V9" s="56">
        <f>+U9-1.9</f>
        <v>8.1</v>
      </c>
      <c r="W9" s="59">
        <v>0</v>
      </c>
      <c r="X9" s="58">
        <f>T9+V9-W9</f>
        <v>11.2</v>
      </c>
      <c r="Y9" s="60">
        <f>SUM(E9+J9+O9+T9)</f>
        <v>6.300000000000001</v>
      </c>
      <c r="Z9" s="61">
        <f>SUM(G9+L9+Q9+V9)</f>
        <v>26.6</v>
      </c>
      <c r="AA9" s="62">
        <f>$I9+$N9+$S9+$X9</f>
        <v>32.900000000000006</v>
      </c>
      <c r="AB9" s="63"/>
    </row>
    <row r="10" spans="1:28" s="78" customFormat="1" ht="11.25">
      <c r="A10" s="64"/>
      <c r="B10" s="65" t="s">
        <v>62</v>
      </c>
      <c r="C10" s="65" t="s">
        <v>47</v>
      </c>
      <c r="D10" s="3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/>
      <c r="P10" s="69"/>
      <c r="Q10" s="68"/>
      <c r="R10" s="71"/>
      <c r="S10" s="70"/>
      <c r="T10" s="67"/>
      <c r="U10" s="69"/>
      <c r="V10" s="68"/>
      <c r="W10" s="71"/>
      <c r="X10" s="70"/>
      <c r="Y10" s="72"/>
      <c r="Z10" s="73"/>
      <c r="AA10" s="74"/>
      <c r="AB10" s="75"/>
    </row>
    <row r="11" spans="1:28" s="7" customFormat="1" ht="15">
      <c r="A11" s="52">
        <v>3</v>
      </c>
      <c r="B11" s="53" t="s">
        <v>41</v>
      </c>
      <c r="C11" s="53" t="s">
        <v>42</v>
      </c>
      <c r="D11" s="2">
        <v>2008</v>
      </c>
      <c r="E11" s="55"/>
      <c r="F11" s="57">
        <v>10</v>
      </c>
      <c r="G11" s="56">
        <v>9.3</v>
      </c>
      <c r="H11" s="57">
        <v>0</v>
      </c>
      <c r="I11" s="58">
        <f>E11+G11-H11</f>
        <v>9.3</v>
      </c>
      <c r="J11" s="59"/>
      <c r="K11" s="57"/>
      <c r="L11" s="56"/>
      <c r="M11" s="57"/>
      <c r="N11" s="58">
        <f>J11+L11-M11</f>
        <v>0</v>
      </c>
      <c r="O11" s="55">
        <v>3.5</v>
      </c>
      <c r="P11" s="57">
        <v>10</v>
      </c>
      <c r="Q11" s="56">
        <f>+P11-2.05</f>
        <v>7.95</v>
      </c>
      <c r="R11" s="59">
        <v>0</v>
      </c>
      <c r="S11" s="58">
        <f>O11+Q11-R11</f>
        <v>11.45</v>
      </c>
      <c r="T11" s="55">
        <v>3.1</v>
      </c>
      <c r="U11" s="57">
        <v>10</v>
      </c>
      <c r="V11" s="56">
        <f>+U11-1.1</f>
        <v>8.9</v>
      </c>
      <c r="W11" s="59">
        <v>0</v>
      </c>
      <c r="X11" s="58">
        <f>T11+V11-W11</f>
        <v>12</v>
      </c>
      <c r="Y11" s="60">
        <f>SUM(E11+J11+O11+T11)</f>
        <v>6.6</v>
      </c>
      <c r="Z11" s="61">
        <f>SUM(G11+L11+Q11+V11)</f>
        <v>26.15</v>
      </c>
      <c r="AA11" s="62">
        <f>$I11+$N11+$S11+$X11</f>
        <v>32.75</v>
      </c>
      <c r="AB11" s="63"/>
    </row>
    <row r="12" spans="1:28" s="77" customFormat="1" ht="11.25">
      <c r="A12" s="64"/>
      <c r="B12" s="65" t="s">
        <v>61</v>
      </c>
      <c r="C12" s="65" t="s">
        <v>68</v>
      </c>
      <c r="D12" s="3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/>
      <c r="P12" s="69"/>
      <c r="Q12" s="68"/>
      <c r="R12" s="71"/>
      <c r="S12" s="70"/>
      <c r="T12" s="67"/>
      <c r="U12" s="69"/>
      <c r="V12" s="68"/>
      <c r="W12" s="71"/>
      <c r="X12" s="70"/>
      <c r="Y12" s="72"/>
      <c r="Z12" s="73"/>
      <c r="AA12" s="74"/>
      <c r="AB12" s="75"/>
    </row>
    <row r="13" spans="1:28" s="7" customFormat="1" ht="15">
      <c r="A13" s="52">
        <v>4</v>
      </c>
      <c r="B13" s="53" t="s">
        <v>145</v>
      </c>
      <c r="C13" s="53" t="s">
        <v>52</v>
      </c>
      <c r="D13" s="2">
        <v>2008</v>
      </c>
      <c r="E13" s="55"/>
      <c r="F13" s="57">
        <v>10</v>
      </c>
      <c r="G13" s="56">
        <v>9.5</v>
      </c>
      <c r="H13" s="57">
        <v>0</v>
      </c>
      <c r="I13" s="58">
        <f>E13+G13-H13</f>
        <v>9.5</v>
      </c>
      <c r="J13" s="59"/>
      <c r="K13" s="57"/>
      <c r="L13" s="56"/>
      <c r="M13" s="57"/>
      <c r="N13" s="58">
        <f>J13+L13-M13</f>
        <v>0</v>
      </c>
      <c r="O13" s="55">
        <v>3.6</v>
      </c>
      <c r="P13" s="57">
        <v>10</v>
      </c>
      <c r="Q13" s="56">
        <f>+P13-1.65</f>
        <v>8.35</v>
      </c>
      <c r="R13" s="59">
        <v>0</v>
      </c>
      <c r="S13" s="58">
        <f>O13+Q13-R13</f>
        <v>11.95</v>
      </c>
      <c r="T13" s="55">
        <v>3.2</v>
      </c>
      <c r="U13" s="57">
        <v>10</v>
      </c>
      <c r="V13" s="56">
        <f>+U13-2.2</f>
        <v>7.8</v>
      </c>
      <c r="W13" s="59">
        <v>0</v>
      </c>
      <c r="X13" s="58">
        <f>T13+V13-W13</f>
        <v>11</v>
      </c>
      <c r="Y13" s="60">
        <f>SUM(E13+J13+O13+T13)</f>
        <v>6.800000000000001</v>
      </c>
      <c r="Z13" s="61">
        <f>SUM(G13+L13+Q13+V13)</f>
        <v>25.650000000000002</v>
      </c>
      <c r="AA13" s="62">
        <f>$I13+$N13+$S13+$X13</f>
        <v>32.45</v>
      </c>
      <c r="AB13" s="63"/>
    </row>
    <row r="14" spans="1:28" s="78" customFormat="1" ht="11.25">
      <c r="A14" s="64"/>
      <c r="B14" s="65" t="s">
        <v>63</v>
      </c>
      <c r="C14" s="65" t="s">
        <v>70</v>
      </c>
      <c r="D14" s="3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/>
      <c r="P14" s="69"/>
      <c r="Q14" s="68"/>
      <c r="R14" s="71"/>
      <c r="S14" s="70"/>
      <c r="T14" s="67"/>
      <c r="U14" s="69"/>
      <c r="V14" s="68"/>
      <c r="W14" s="71"/>
      <c r="X14" s="70"/>
      <c r="Y14" s="72"/>
      <c r="Z14" s="73"/>
      <c r="AA14" s="74"/>
      <c r="AB14" s="75"/>
    </row>
    <row r="15" spans="1:28" s="7" customFormat="1" ht="15">
      <c r="A15" s="52">
        <v>5</v>
      </c>
      <c r="B15" s="53" t="s">
        <v>49</v>
      </c>
      <c r="C15" s="53" t="s">
        <v>50</v>
      </c>
      <c r="D15" s="2">
        <v>2008</v>
      </c>
      <c r="E15" s="55"/>
      <c r="F15" s="57">
        <v>10</v>
      </c>
      <c r="G15" s="56">
        <v>9.3</v>
      </c>
      <c r="H15" s="57">
        <v>0</v>
      </c>
      <c r="I15" s="58">
        <f>E15+G15-H15</f>
        <v>9.3</v>
      </c>
      <c r="J15" s="59"/>
      <c r="K15" s="57"/>
      <c r="L15" s="56"/>
      <c r="M15" s="57"/>
      <c r="N15" s="58">
        <f>J15+L15-M15</f>
        <v>0</v>
      </c>
      <c r="O15" s="55">
        <v>3.3</v>
      </c>
      <c r="P15" s="57">
        <v>10</v>
      </c>
      <c r="Q15" s="56">
        <f>+P15-1.8</f>
        <v>8.2</v>
      </c>
      <c r="R15" s="59">
        <v>0</v>
      </c>
      <c r="S15" s="58">
        <f>O15+Q15-R15</f>
        <v>11.5</v>
      </c>
      <c r="T15" s="55">
        <v>3.2</v>
      </c>
      <c r="U15" s="57">
        <v>10</v>
      </c>
      <c r="V15" s="56">
        <v>8</v>
      </c>
      <c r="W15" s="59">
        <v>0</v>
      </c>
      <c r="X15" s="58">
        <f>T15+V15-W15</f>
        <v>11.2</v>
      </c>
      <c r="Y15" s="60">
        <f>SUM(E15+J15+O15+T15)</f>
        <v>6.5</v>
      </c>
      <c r="Z15" s="61">
        <f>SUM(G15+L15+Q15+V15)</f>
        <v>25.5</v>
      </c>
      <c r="AA15" s="62">
        <f>$I15+$N15+$S15+$X15</f>
        <v>32</v>
      </c>
      <c r="AB15" s="63"/>
    </row>
    <row r="16" spans="1:28" s="78" customFormat="1" ht="11.25">
      <c r="A16" s="64"/>
      <c r="B16" s="65" t="s">
        <v>63</v>
      </c>
      <c r="C16" s="65" t="s">
        <v>70</v>
      </c>
      <c r="D16" s="3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/>
      <c r="P16" s="69"/>
      <c r="Q16" s="68"/>
      <c r="R16" s="71"/>
      <c r="S16" s="70"/>
      <c r="T16" s="67"/>
      <c r="U16" s="69"/>
      <c r="V16" s="68"/>
      <c r="W16" s="71"/>
      <c r="X16" s="70"/>
      <c r="Y16" s="72"/>
      <c r="Z16" s="73"/>
      <c r="AA16" s="74"/>
      <c r="AB16" s="75"/>
    </row>
    <row r="17" spans="1:28" s="7" customFormat="1" ht="15">
      <c r="A17" s="52">
        <v>6</v>
      </c>
      <c r="B17" s="53" t="s">
        <v>58</v>
      </c>
      <c r="C17" s="53" t="s">
        <v>59</v>
      </c>
      <c r="D17" s="2">
        <v>2008</v>
      </c>
      <c r="E17" s="55"/>
      <c r="F17" s="57">
        <v>10</v>
      </c>
      <c r="G17" s="56">
        <v>9.5</v>
      </c>
      <c r="H17" s="57">
        <v>0</v>
      </c>
      <c r="I17" s="58">
        <f>E17+G17-H17</f>
        <v>9.5</v>
      </c>
      <c r="J17" s="59"/>
      <c r="K17" s="57"/>
      <c r="L17" s="56"/>
      <c r="M17" s="57"/>
      <c r="N17" s="58">
        <f>J17+L17-M17</f>
        <v>0</v>
      </c>
      <c r="O17" s="55">
        <v>3.1</v>
      </c>
      <c r="P17" s="57">
        <v>10</v>
      </c>
      <c r="Q17" s="56">
        <f>+P17-2.45</f>
        <v>7.55</v>
      </c>
      <c r="R17" s="59">
        <v>0</v>
      </c>
      <c r="S17" s="58">
        <f>O17+Q17-R17</f>
        <v>10.65</v>
      </c>
      <c r="T17" s="55">
        <v>3.3</v>
      </c>
      <c r="U17" s="57">
        <v>10</v>
      </c>
      <c r="V17" s="56">
        <f>+U17-1.5</f>
        <v>8.5</v>
      </c>
      <c r="W17" s="59">
        <v>0</v>
      </c>
      <c r="X17" s="58">
        <f>T17+V17-W17</f>
        <v>11.8</v>
      </c>
      <c r="Y17" s="60">
        <f>SUM(E17+J17+O17+T17)</f>
        <v>6.4</v>
      </c>
      <c r="Z17" s="61">
        <f>SUM(G17+L17+Q17+V17)</f>
        <v>25.55</v>
      </c>
      <c r="AA17" s="62">
        <f>$I17+$N17+$S17+$X17</f>
        <v>31.95</v>
      </c>
      <c r="AB17" s="63"/>
    </row>
    <row r="18" spans="1:28" s="78" customFormat="1" ht="11.25">
      <c r="A18" s="64"/>
      <c r="B18" s="65" t="s">
        <v>65</v>
      </c>
      <c r="C18" s="65" t="s">
        <v>72</v>
      </c>
      <c r="D18" s="3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/>
      <c r="P18" s="69"/>
      <c r="Q18" s="68"/>
      <c r="R18" s="71"/>
      <c r="S18" s="70"/>
      <c r="T18" s="67"/>
      <c r="U18" s="69"/>
      <c r="V18" s="68"/>
      <c r="W18" s="71"/>
      <c r="X18" s="70"/>
      <c r="Y18" s="72"/>
      <c r="Z18" s="73"/>
      <c r="AA18" s="74"/>
      <c r="AB18" s="75"/>
    </row>
    <row r="19" spans="1:28" s="7" customFormat="1" ht="15">
      <c r="A19" s="52">
        <v>7</v>
      </c>
      <c r="B19" s="53" t="s">
        <v>55</v>
      </c>
      <c r="C19" s="53" t="s">
        <v>54</v>
      </c>
      <c r="D19" s="2">
        <v>2008</v>
      </c>
      <c r="E19" s="55"/>
      <c r="F19" s="57">
        <v>10</v>
      </c>
      <c r="G19" s="56">
        <v>9.6</v>
      </c>
      <c r="H19" s="57">
        <v>0</v>
      </c>
      <c r="I19" s="58">
        <f>E19+G19-H19</f>
        <v>9.6</v>
      </c>
      <c r="J19" s="59"/>
      <c r="K19" s="57"/>
      <c r="L19" s="56"/>
      <c r="M19" s="57"/>
      <c r="N19" s="58">
        <f>J19+L19-M19</f>
        <v>0</v>
      </c>
      <c r="O19" s="55">
        <v>3.1</v>
      </c>
      <c r="P19" s="57">
        <v>10</v>
      </c>
      <c r="Q19" s="56">
        <f>+P19-2.3</f>
        <v>7.7</v>
      </c>
      <c r="R19" s="59">
        <v>0</v>
      </c>
      <c r="S19" s="58">
        <f>O19+Q19-R19</f>
        <v>10.8</v>
      </c>
      <c r="T19" s="55">
        <v>3.1</v>
      </c>
      <c r="U19" s="57">
        <v>10</v>
      </c>
      <c r="V19" s="56">
        <f>+U19-1.9</f>
        <v>8.1</v>
      </c>
      <c r="W19" s="59">
        <v>0</v>
      </c>
      <c r="X19" s="58">
        <f>T19+V19-W19</f>
        <v>11.2</v>
      </c>
      <c r="Y19" s="60">
        <f>SUM(E19+J19+O19+T19)</f>
        <v>6.2</v>
      </c>
      <c r="Z19" s="61">
        <f>SUM(G19+L19+Q19+V19)</f>
        <v>25.4</v>
      </c>
      <c r="AA19" s="62">
        <f>$I19+$N19+$S19+$X19</f>
        <v>31.599999999999998</v>
      </c>
      <c r="AB19" s="63"/>
    </row>
    <row r="20" spans="1:28" s="78" customFormat="1" ht="11.25">
      <c r="A20" s="64"/>
      <c r="B20" s="65" t="s">
        <v>64</v>
      </c>
      <c r="C20" s="65" t="s">
        <v>71</v>
      </c>
      <c r="D20" s="3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/>
      <c r="P20" s="69"/>
      <c r="Q20" s="68"/>
      <c r="R20" s="71"/>
      <c r="S20" s="70"/>
      <c r="T20" s="67"/>
      <c r="U20" s="69"/>
      <c r="V20" s="68"/>
      <c r="W20" s="71"/>
      <c r="X20" s="70"/>
      <c r="Y20" s="72"/>
      <c r="Z20" s="73"/>
      <c r="AA20" s="74"/>
      <c r="AB20" s="75"/>
    </row>
    <row r="21" spans="1:28" s="7" customFormat="1" ht="15">
      <c r="A21" s="147">
        <v>8</v>
      </c>
      <c r="B21" s="118" t="s">
        <v>29</v>
      </c>
      <c r="C21" s="118" t="s">
        <v>30</v>
      </c>
      <c r="D21" s="148">
        <v>2008</v>
      </c>
      <c r="E21" s="76"/>
      <c r="F21" s="9">
        <v>10</v>
      </c>
      <c r="G21" s="12">
        <v>9.5</v>
      </c>
      <c r="H21" s="9">
        <v>0</v>
      </c>
      <c r="I21" s="149">
        <f>E21+G21-H21</f>
        <v>9.5</v>
      </c>
      <c r="J21" s="11"/>
      <c r="K21" s="9"/>
      <c r="L21" s="12"/>
      <c r="M21" s="9"/>
      <c r="N21" s="149">
        <f>J21+L21-M21</f>
        <v>0</v>
      </c>
      <c r="O21" s="76">
        <v>3.7</v>
      </c>
      <c r="P21" s="9">
        <v>10</v>
      </c>
      <c r="Q21" s="12">
        <f>+P21-1.3</f>
        <v>8.7</v>
      </c>
      <c r="R21" s="11">
        <v>0</v>
      </c>
      <c r="S21" s="149">
        <f>O21+Q21-R21</f>
        <v>12.399999999999999</v>
      </c>
      <c r="T21" s="76">
        <v>2.6</v>
      </c>
      <c r="U21" s="9">
        <v>8</v>
      </c>
      <c r="V21" s="12">
        <f>+U21-1</f>
        <v>7</v>
      </c>
      <c r="W21" s="11">
        <v>0</v>
      </c>
      <c r="X21" s="149">
        <f>T21+V21-W21</f>
        <v>9.6</v>
      </c>
      <c r="Y21" s="150">
        <f>SUM(E21+J21+O21+T21)</f>
        <v>6.300000000000001</v>
      </c>
      <c r="Z21" s="151">
        <f>SUM(G21+L21+Q21+V21)</f>
        <v>25.2</v>
      </c>
      <c r="AA21" s="152">
        <f>$I21+$N21+$S21+$X21</f>
        <v>31.5</v>
      </c>
      <c r="AB21" s="63"/>
    </row>
    <row r="22" spans="1:28" s="77" customFormat="1" ht="11.25">
      <c r="A22" s="64"/>
      <c r="B22" s="65" t="s">
        <v>60</v>
      </c>
      <c r="C22" s="65" t="s">
        <v>66</v>
      </c>
      <c r="D22" s="66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/>
      <c r="P22" s="69"/>
      <c r="Q22" s="68"/>
      <c r="R22" s="71"/>
      <c r="S22" s="70"/>
      <c r="T22" s="67"/>
      <c r="U22" s="69"/>
      <c r="V22" s="68"/>
      <c r="W22" s="71"/>
      <c r="X22" s="70"/>
      <c r="Y22" s="72"/>
      <c r="Z22" s="73"/>
      <c r="AA22" s="74"/>
      <c r="AB22" s="75"/>
    </row>
    <row r="23" spans="1:28" s="7" customFormat="1" ht="15">
      <c r="A23" s="52">
        <v>9</v>
      </c>
      <c r="B23" s="53" t="s">
        <v>39</v>
      </c>
      <c r="C23" s="53" t="s">
        <v>40</v>
      </c>
      <c r="D23" s="54">
        <v>2009</v>
      </c>
      <c r="E23" s="55"/>
      <c r="F23" s="57">
        <v>10</v>
      </c>
      <c r="G23" s="56">
        <v>9</v>
      </c>
      <c r="H23" s="57">
        <v>0</v>
      </c>
      <c r="I23" s="58">
        <f>E23+G23-H23</f>
        <v>9</v>
      </c>
      <c r="J23" s="59"/>
      <c r="K23" s="57"/>
      <c r="L23" s="56"/>
      <c r="M23" s="57"/>
      <c r="N23" s="58">
        <f>J23+L23-M23</f>
        <v>0</v>
      </c>
      <c r="O23" s="55">
        <v>3.4</v>
      </c>
      <c r="P23" s="57">
        <v>10</v>
      </c>
      <c r="Q23" s="56">
        <f>+P23-1.85</f>
        <v>8.15</v>
      </c>
      <c r="R23" s="59">
        <v>0</v>
      </c>
      <c r="S23" s="58">
        <f>O23+Q23-R23</f>
        <v>11.55</v>
      </c>
      <c r="T23" s="55">
        <v>3.1</v>
      </c>
      <c r="U23" s="57">
        <v>10</v>
      </c>
      <c r="V23" s="56">
        <f>+U23-2.2</f>
        <v>7.8</v>
      </c>
      <c r="W23" s="59">
        <v>0</v>
      </c>
      <c r="X23" s="58">
        <f>T23+V23-W23</f>
        <v>10.9</v>
      </c>
      <c r="Y23" s="60">
        <f>SUM(E23+J23+O23+T23)</f>
        <v>6.5</v>
      </c>
      <c r="Z23" s="61">
        <f>SUM(G23+L23+Q23+V23)</f>
        <v>24.95</v>
      </c>
      <c r="AA23" s="62">
        <f>$I23+$N23+$S23+$X23</f>
        <v>31.450000000000003</v>
      </c>
      <c r="AB23" s="63"/>
    </row>
    <row r="24" spans="1:28" s="77" customFormat="1" ht="11.25">
      <c r="A24" s="64"/>
      <c r="B24" s="65" t="s">
        <v>61</v>
      </c>
      <c r="C24" s="65" t="s">
        <v>68</v>
      </c>
      <c r="D24" s="66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/>
      <c r="P24" s="69"/>
      <c r="Q24" s="68"/>
      <c r="R24" s="71"/>
      <c r="S24" s="70"/>
      <c r="T24" s="67"/>
      <c r="U24" s="69"/>
      <c r="V24" s="68"/>
      <c r="W24" s="71"/>
      <c r="X24" s="70"/>
      <c r="Y24" s="72"/>
      <c r="Z24" s="73"/>
      <c r="AA24" s="74"/>
      <c r="AB24" s="75"/>
    </row>
    <row r="25" spans="1:28" s="7" customFormat="1" ht="15">
      <c r="A25" s="52">
        <v>10</v>
      </c>
      <c r="B25" s="53" t="s">
        <v>56</v>
      </c>
      <c r="C25" s="53" t="s">
        <v>57</v>
      </c>
      <c r="D25" s="2">
        <v>2009</v>
      </c>
      <c r="E25" s="55"/>
      <c r="F25" s="57">
        <v>10</v>
      </c>
      <c r="G25" s="56">
        <v>9.2</v>
      </c>
      <c r="H25" s="57">
        <v>0</v>
      </c>
      <c r="I25" s="58">
        <f>E25+G25-H25</f>
        <v>9.2</v>
      </c>
      <c r="J25" s="59"/>
      <c r="K25" s="57"/>
      <c r="L25" s="56"/>
      <c r="M25" s="57"/>
      <c r="N25" s="58">
        <f>J25+L25-M25</f>
        <v>0</v>
      </c>
      <c r="O25" s="55">
        <v>3.4</v>
      </c>
      <c r="P25" s="57">
        <v>10</v>
      </c>
      <c r="Q25" s="56">
        <f>+P25-3.2</f>
        <v>6.8</v>
      </c>
      <c r="R25" s="59">
        <v>0</v>
      </c>
      <c r="S25" s="58">
        <f>O25+Q25-R25</f>
        <v>10.2</v>
      </c>
      <c r="T25" s="55">
        <v>3.3</v>
      </c>
      <c r="U25" s="57">
        <v>10</v>
      </c>
      <c r="V25" s="56">
        <f>+U25-2.3</f>
        <v>7.7</v>
      </c>
      <c r="W25" s="59">
        <v>0</v>
      </c>
      <c r="X25" s="58">
        <f>T25+V25-W25</f>
        <v>11</v>
      </c>
      <c r="Y25" s="60">
        <f>SUM(E25+J25+O25+T25)</f>
        <v>6.699999999999999</v>
      </c>
      <c r="Z25" s="61">
        <f>SUM(G25+L25+Q25+V25)</f>
        <v>23.7</v>
      </c>
      <c r="AA25" s="62">
        <f>$I25+$N25+$S25+$X25</f>
        <v>30.4</v>
      </c>
      <c r="AB25" s="63"/>
    </row>
    <row r="26" spans="1:28" s="78" customFormat="1" ht="11.25">
      <c r="A26" s="64"/>
      <c r="B26" s="65" t="s">
        <v>65</v>
      </c>
      <c r="C26" s="65" t="s">
        <v>72</v>
      </c>
      <c r="D26" s="3"/>
      <c r="E26" s="67"/>
      <c r="F26" s="69"/>
      <c r="G26" s="68"/>
      <c r="H26" s="69"/>
      <c r="I26" s="70"/>
      <c r="J26" s="71"/>
      <c r="K26" s="69"/>
      <c r="L26" s="68"/>
      <c r="M26" s="71"/>
      <c r="N26" s="70"/>
      <c r="O26" s="67"/>
      <c r="P26" s="69"/>
      <c r="Q26" s="68"/>
      <c r="R26" s="71"/>
      <c r="S26" s="70"/>
      <c r="T26" s="67"/>
      <c r="U26" s="69"/>
      <c r="V26" s="68"/>
      <c r="W26" s="71"/>
      <c r="X26" s="70"/>
      <c r="Y26" s="72"/>
      <c r="Z26" s="73"/>
      <c r="AA26" s="74"/>
      <c r="AB26" s="75"/>
    </row>
    <row r="27" spans="1:28" s="7" customFormat="1" ht="15">
      <c r="A27" s="52">
        <v>11</v>
      </c>
      <c r="B27" s="53" t="s">
        <v>33</v>
      </c>
      <c r="C27" s="53" t="s">
        <v>34</v>
      </c>
      <c r="D27" s="2">
        <v>2010</v>
      </c>
      <c r="E27" s="55"/>
      <c r="F27" s="57">
        <v>10</v>
      </c>
      <c r="G27" s="56">
        <v>8.6</v>
      </c>
      <c r="H27" s="57">
        <v>0</v>
      </c>
      <c r="I27" s="58">
        <f>E27+G27-H27</f>
        <v>8.6</v>
      </c>
      <c r="J27" s="59"/>
      <c r="K27" s="57"/>
      <c r="L27" s="56"/>
      <c r="M27" s="57"/>
      <c r="N27" s="58">
        <f>J27+L27-M27</f>
        <v>0</v>
      </c>
      <c r="O27" s="55">
        <v>3.2</v>
      </c>
      <c r="P27" s="57">
        <v>10</v>
      </c>
      <c r="Q27" s="56">
        <f>+P27-2.6</f>
        <v>7.4</v>
      </c>
      <c r="R27" s="59">
        <v>0</v>
      </c>
      <c r="S27" s="58">
        <f>O27+Q27-R27</f>
        <v>10.600000000000001</v>
      </c>
      <c r="T27" s="55">
        <v>3.2</v>
      </c>
      <c r="U27" s="57">
        <v>10</v>
      </c>
      <c r="V27" s="56">
        <f>+U27-2.3</f>
        <v>7.7</v>
      </c>
      <c r="W27" s="59">
        <v>0</v>
      </c>
      <c r="X27" s="58">
        <f>T27+V27-W27</f>
        <v>10.9</v>
      </c>
      <c r="Y27" s="60">
        <f>SUM(E27+J27+O27+T27)</f>
        <v>6.4</v>
      </c>
      <c r="Z27" s="61">
        <f>SUM(G27+L27+Q27+V27)</f>
        <v>23.7</v>
      </c>
      <c r="AA27" s="62">
        <f>$I27+$N27+$S27+$X27</f>
        <v>30.1</v>
      </c>
      <c r="AB27" s="63"/>
    </row>
    <row r="28" spans="1:28" s="77" customFormat="1" ht="11.25">
      <c r="A28" s="64"/>
      <c r="B28" s="65" t="s">
        <v>60</v>
      </c>
      <c r="C28" s="65" t="s">
        <v>35</v>
      </c>
      <c r="D28" s="3"/>
      <c r="E28" s="67"/>
      <c r="F28" s="69"/>
      <c r="G28" s="68"/>
      <c r="H28" s="69"/>
      <c r="I28" s="70"/>
      <c r="J28" s="71"/>
      <c r="K28" s="69"/>
      <c r="L28" s="68"/>
      <c r="M28" s="71"/>
      <c r="N28" s="70"/>
      <c r="O28" s="67"/>
      <c r="P28" s="69"/>
      <c r="Q28" s="68"/>
      <c r="R28" s="71"/>
      <c r="S28" s="70"/>
      <c r="T28" s="67"/>
      <c r="U28" s="69"/>
      <c r="V28" s="68"/>
      <c r="W28" s="71"/>
      <c r="X28" s="70"/>
      <c r="Y28" s="72"/>
      <c r="Z28" s="73"/>
      <c r="AA28" s="74"/>
      <c r="AB28" s="75"/>
    </row>
    <row r="29" spans="1:28" s="7" customFormat="1" ht="15">
      <c r="A29" s="52">
        <v>12</v>
      </c>
      <c r="B29" s="53" t="s">
        <v>35</v>
      </c>
      <c r="C29" s="53" t="s">
        <v>36</v>
      </c>
      <c r="D29" s="2">
        <v>2010</v>
      </c>
      <c r="E29" s="55"/>
      <c r="F29" s="57">
        <v>10</v>
      </c>
      <c r="G29" s="56">
        <v>9.35</v>
      </c>
      <c r="H29" s="57">
        <v>0</v>
      </c>
      <c r="I29" s="58">
        <f>E29+G29-H29</f>
        <v>9.35</v>
      </c>
      <c r="J29" s="59"/>
      <c r="K29" s="57"/>
      <c r="L29" s="56"/>
      <c r="M29" s="57"/>
      <c r="N29" s="58">
        <f>J29+L29-M29</f>
        <v>0</v>
      </c>
      <c r="O29" s="55">
        <v>3.1</v>
      </c>
      <c r="P29" s="57">
        <v>10</v>
      </c>
      <c r="Q29" s="56">
        <f>+P29-3.05</f>
        <v>6.95</v>
      </c>
      <c r="R29" s="59">
        <v>0</v>
      </c>
      <c r="S29" s="58">
        <f>O29+Q29-R29</f>
        <v>10.05</v>
      </c>
      <c r="T29" s="55">
        <v>3.1</v>
      </c>
      <c r="U29" s="57">
        <v>10</v>
      </c>
      <c r="V29" s="56">
        <f>+U29-2.5</f>
        <v>7.5</v>
      </c>
      <c r="W29" s="59">
        <v>0</v>
      </c>
      <c r="X29" s="58">
        <f>T29+V29-W29</f>
        <v>10.6</v>
      </c>
      <c r="Y29" s="60">
        <f>SUM(E29+J29+O29+T29)</f>
        <v>6.2</v>
      </c>
      <c r="Z29" s="61">
        <f>SUM(G29+L29+Q29+V29)</f>
        <v>23.8</v>
      </c>
      <c r="AA29" s="62">
        <f>$I29+$N29+$S29+$X29</f>
        <v>30</v>
      </c>
      <c r="AB29" s="63"/>
    </row>
    <row r="30" spans="1:28" s="77" customFormat="1" ht="11.25">
      <c r="A30" s="64"/>
      <c r="B30" s="65" t="s">
        <v>60</v>
      </c>
      <c r="C30" s="65" t="s">
        <v>35</v>
      </c>
      <c r="D30" s="3"/>
      <c r="E30" s="67"/>
      <c r="F30" s="69"/>
      <c r="G30" s="68"/>
      <c r="H30" s="69"/>
      <c r="I30" s="70"/>
      <c r="J30" s="71"/>
      <c r="K30" s="69"/>
      <c r="L30" s="68"/>
      <c r="M30" s="71"/>
      <c r="N30" s="70"/>
      <c r="O30" s="67"/>
      <c r="P30" s="69"/>
      <c r="Q30" s="68"/>
      <c r="R30" s="71"/>
      <c r="S30" s="70"/>
      <c r="T30" s="67"/>
      <c r="U30" s="69"/>
      <c r="V30" s="68"/>
      <c r="W30" s="71"/>
      <c r="X30" s="70"/>
      <c r="Y30" s="72"/>
      <c r="Z30" s="73"/>
      <c r="AA30" s="74"/>
      <c r="AB30" s="75"/>
    </row>
    <row r="31" spans="1:28" s="7" customFormat="1" ht="15">
      <c r="A31" s="52">
        <v>13</v>
      </c>
      <c r="B31" s="53" t="s">
        <v>43</v>
      </c>
      <c r="C31" s="53" t="s">
        <v>44</v>
      </c>
      <c r="D31" s="2">
        <v>2009</v>
      </c>
      <c r="E31" s="55"/>
      <c r="F31" s="57">
        <v>10</v>
      </c>
      <c r="G31" s="56">
        <v>7.8</v>
      </c>
      <c r="H31" s="57">
        <v>0</v>
      </c>
      <c r="I31" s="58">
        <f>E31+G31-H31</f>
        <v>7.8</v>
      </c>
      <c r="J31" s="59"/>
      <c r="K31" s="57"/>
      <c r="L31" s="56"/>
      <c r="M31" s="57"/>
      <c r="N31" s="58">
        <f>J31+L31-M31</f>
        <v>0</v>
      </c>
      <c r="O31" s="55">
        <v>3</v>
      </c>
      <c r="P31" s="57">
        <v>10</v>
      </c>
      <c r="Q31" s="56">
        <f>+P31-2.5</f>
        <v>7.5</v>
      </c>
      <c r="R31" s="59">
        <v>0</v>
      </c>
      <c r="S31" s="58">
        <f>O31+Q31-R31</f>
        <v>10.5</v>
      </c>
      <c r="T31" s="55">
        <v>3.2</v>
      </c>
      <c r="U31" s="57">
        <v>10</v>
      </c>
      <c r="V31" s="56">
        <f>+U31-2.9</f>
        <v>7.1</v>
      </c>
      <c r="W31" s="59">
        <v>0</v>
      </c>
      <c r="X31" s="58">
        <f>T31+V31-W31</f>
        <v>10.3</v>
      </c>
      <c r="Y31" s="60">
        <f>SUM(E31+J31+O31+T31)</f>
        <v>6.2</v>
      </c>
      <c r="Z31" s="61">
        <f>SUM(G31+L31+Q31+V31)</f>
        <v>22.4</v>
      </c>
      <c r="AA31" s="62">
        <f>$I31+$N31+$S31+$X31</f>
        <v>28.6</v>
      </c>
      <c r="AB31" s="63"/>
    </row>
    <row r="32" spans="1:28" s="78" customFormat="1" ht="11.25">
      <c r="A32" s="64"/>
      <c r="B32" s="65" t="s">
        <v>62</v>
      </c>
      <c r="C32" s="65" t="s">
        <v>69</v>
      </c>
      <c r="D32" s="3"/>
      <c r="E32" s="67"/>
      <c r="F32" s="69"/>
      <c r="G32" s="68"/>
      <c r="H32" s="69"/>
      <c r="I32" s="70"/>
      <c r="J32" s="71"/>
      <c r="K32" s="69"/>
      <c r="L32" s="68"/>
      <c r="M32" s="71"/>
      <c r="N32" s="70"/>
      <c r="O32" s="67"/>
      <c r="P32" s="69"/>
      <c r="Q32" s="68"/>
      <c r="R32" s="71"/>
      <c r="S32" s="70"/>
      <c r="T32" s="67"/>
      <c r="U32" s="69"/>
      <c r="V32" s="68"/>
      <c r="W32" s="71"/>
      <c r="X32" s="70"/>
      <c r="Y32" s="72"/>
      <c r="Z32" s="73"/>
      <c r="AA32" s="74"/>
      <c r="AB32" s="75"/>
    </row>
    <row r="33" spans="1:28" s="7" customFormat="1" ht="15">
      <c r="A33" s="52">
        <v>14</v>
      </c>
      <c r="B33" s="53" t="s">
        <v>37</v>
      </c>
      <c r="C33" s="53" t="s">
        <v>38</v>
      </c>
      <c r="D33" s="2">
        <v>2008</v>
      </c>
      <c r="E33" s="55"/>
      <c r="F33" s="57">
        <v>10</v>
      </c>
      <c r="G33" s="56">
        <v>8.2</v>
      </c>
      <c r="H33" s="57">
        <v>0</v>
      </c>
      <c r="I33" s="58">
        <f>E33+G33-H33</f>
        <v>8.2</v>
      </c>
      <c r="J33" s="59"/>
      <c r="K33" s="57"/>
      <c r="L33" s="56"/>
      <c r="M33" s="57"/>
      <c r="N33" s="58">
        <f>J33+L33-M33</f>
        <v>0</v>
      </c>
      <c r="O33" s="55">
        <v>2.4</v>
      </c>
      <c r="P33" s="57">
        <v>10</v>
      </c>
      <c r="Q33" s="56">
        <f>+P33-2.6</f>
        <v>7.4</v>
      </c>
      <c r="R33" s="59">
        <v>2</v>
      </c>
      <c r="S33" s="58">
        <f>O33+Q33-R33</f>
        <v>7.800000000000001</v>
      </c>
      <c r="T33" s="55">
        <v>3.1</v>
      </c>
      <c r="U33" s="57">
        <v>10</v>
      </c>
      <c r="V33" s="56">
        <f>+U33-3.5</f>
        <v>6.5</v>
      </c>
      <c r="W33" s="59">
        <v>0</v>
      </c>
      <c r="X33" s="58">
        <f>T33+V33-W33</f>
        <v>9.6</v>
      </c>
      <c r="Y33" s="60">
        <f>SUM(E33+J33+O33+T33)</f>
        <v>5.5</v>
      </c>
      <c r="Z33" s="61">
        <f>SUM(G33+L33+Q33+V33)</f>
        <v>22.1</v>
      </c>
      <c r="AA33" s="62">
        <f>$I33+$N33+$S33+$X33</f>
        <v>25.6</v>
      </c>
      <c r="AB33" s="63"/>
    </row>
    <row r="34" spans="1:28" s="77" customFormat="1" ht="11.25">
      <c r="A34" s="64"/>
      <c r="B34" s="65" t="s">
        <v>60</v>
      </c>
      <c r="C34" s="65" t="s">
        <v>67</v>
      </c>
      <c r="D34" s="3"/>
      <c r="E34" s="67"/>
      <c r="F34" s="69"/>
      <c r="G34" s="68"/>
      <c r="H34" s="69"/>
      <c r="I34" s="70"/>
      <c r="J34" s="71"/>
      <c r="K34" s="69"/>
      <c r="L34" s="68"/>
      <c r="M34" s="71"/>
      <c r="N34" s="70"/>
      <c r="O34" s="67"/>
      <c r="P34" s="69"/>
      <c r="Q34" s="68"/>
      <c r="R34" s="71"/>
      <c r="S34" s="70"/>
      <c r="T34" s="67"/>
      <c r="U34" s="69"/>
      <c r="V34" s="68"/>
      <c r="W34" s="71"/>
      <c r="X34" s="70"/>
      <c r="Y34" s="72"/>
      <c r="Z34" s="73"/>
      <c r="AA34" s="74"/>
      <c r="AB34" s="75"/>
    </row>
    <row r="35" spans="1:28" s="132" customFormat="1" ht="15">
      <c r="A35" s="120" t="s">
        <v>18</v>
      </c>
      <c r="B35" s="121" t="s">
        <v>53</v>
      </c>
      <c r="C35" s="121" t="s">
        <v>54</v>
      </c>
      <c r="D35" s="122">
        <v>2008</v>
      </c>
      <c r="E35" s="123"/>
      <c r="F35" s="124"/>
      <c r="G35" s="125"/>
      <c r="H35" s="124"/>
      <c r="I35" s="126">
        <f>E35+G35-H35</f>
        <v>0</v>
      </c>
      <c r="J35" s="127"/>
      <c r="K35" s="124"/>
      <c r="L35" s="125"/>
      <c r="M35" s="124"/>
      <c r="N35" s="126">
        <f>J35+L35-M35</f>
        <v>0</v>
      </c>
      <c r="O35" s="123"/>
      <c r="P35" s="124"/>
      <c r="Q35" s="125"/>
      <c r="R35" s="127"/>
      <c r="S35" s="126">
        <f>O35+Q35-R35</f>
        <v>0</v>
      </c>
      <c r="T35" s="123"/>
      <c r="U35" s="124"/>
      <c r="V35" s="125"/>
      <c r="W35" s="127"/>
      <c r="X35" s="126">
        <f>T35+V35-W35</f>
        <v>0</v>
      </c>
      <c r="Y35" s="128">
        <f>SUM(E35+J35+O35+T35)</f>
        <v>0</v>
      </c>
      <c r="Z35" s="129">
        <f>SUM(G35+L35+Q35+V35)</f>
        <v>0</v>
      </c>
      <c r="AA35" s="130">
        <f>$I35+$N35+$S35+$X35</f>
        <v>0</v>
      </c>
      <c r="AB35" s="131"/>
    </row>
    <row r="36" spans="1:28" s="146" customFormat="1" ht="11.25">
      <c r="A36" s="133"/>
      <c r="B36" s="134" t="s">
        <v>63</v>
      </c>
      <c r="C36" s="134" t="s">
        <v>70</v>
      </c>
      <c r="D36" s="135"/>
      <c r="E36" s="136"/>
      <c r="F36" s="137"/>
      <c r="G36" s="138"/>
      <c r="H36" s="137"/>
      <c r="I36" s="139"/>
      <c r="J36" s="140"/>
      <c r="K36" s="137"/>
      <c r="L36" s="138"/>
      <c r="M36" s="140"/>
      <c r="N36" s="139"/>
      <c r="O36" s="136"/>
      <c r="P36" s="137"/>
      <c r="Q36" s="138"/>
      <c r="R36" s="140"/>
      <c r="S36" s="139"/>
      <c r="T36" s="136"/>
      <c r="U36" s="137"/>
      <c r="V36" s="138"/>
      <c r="W36" s="140"/>
      <c r="X36" s="139"/>
      <c r="Y36" s="141"/>
      <c r="Z36" s="142"/>
      <c r="AA36" s="143"/>
      <c r="AB36" s="144"/>
    </row>
    <row r="37" spans="1:28" s="132" customFormat="1" ht="15">
      <c r="A37" s="120" t="s">
        <v>17</v>
      </c>
      <c r="B37" s="121" t="s">
        <v>51</v>
      </c>
      <c r="C37" s="121" t="s">
        <v>50</v>
      </c>
      <c r="D37" s="122">
        <v>2008</v>
      </c>
      <c r="E37" s="123"/>
      <c r="F37" s="124"/>
      <c r="G37" s="125"/>
      <c r="H37" s="124"/>
      <c r="I37" s="126">
        <f>E37+G37-H37</f>
        <v>0</v>
      </c>
      <c r="J37" s="127"/>
      <c r="K37" s="124"/>
      <c r="L37" s="125"/>
      <c r="M37" s="124"/>
      <c r="N37" s="126">
        <f>J37+L37-M37</f>
        <v>0</v>
      </c>
      <c r="O37" s="123"/>
      <c r="P37" s="124"/>
      <c r="Q37" s="125"/>
      <c r="R37" s="127"/>
      <c r="S37" s="126">
        <f>O37+Q37-R37</f>
        <v>0</v>
      </c>
      <c r="T37" s="123"/>
      <c r="U37" s="124"/>
      <c r="V37" s="125"/>
      <c r="W37" s="127"/>
      <c r="X37" s="126">
        <f>T37+V37-W37</f>
        <v>0</v>
      </c>
      <c r="Y37" s="128">
        <f>SUM(E37+J37+O37+T37)</f>
        <v>0</v>
      </c>
      <c r="Z37" s="129">
        <f>SUM(G37+L37+Q37+V37)</f>
        <v>0</v>
      </c>
      <c r="AA37" s="130">
        <f>$I37+$N37+$S37+$X37</f>
        <v>0</v>
      </c>
      <c r="AB37" s="131"/>
    </row>
    <row r="38" spans="1:28" s="146" customFormat="1" ht="11.25">
      <c r="A38" s="133"/>
      <c r="B38" s="134" t="s">
        <v>63</v>
      </c>
      <c r="C38" s="134" t="s">
        <v>70</v>
      </c>
      <c r="D38" s="135"/>
      <c r="E38" s="136"/>
      <c r="F38" s="137"/>
      <c r="G38" s="138"/>
      <c r="H38" s="137"/>
      <c r="I38" s="139"/>
      <c r="J38" s="140"/>
      <c r="K38" s="137"/>
      <c r="L38" s="138"/>
      <c r="M38" s="140"/>
      <c r="N38" s="139"/>
      <c r="O38" s="136"/>
      <c r="P38" s="137"/>
      <c r="Q38" s="138"/>
      <c r="R38" s="140"/>
      <c r="S38" s="139"/>
      <c r="T38" s="136"/>
      <c r="U38" s="137"/>
      <c r="V38" s="138"/>
      <c r="W38" s="140"/>
      <c r="X38" s="139"/>
      <c r="Y38" s="141"/>
      <c r="Z38" s="142"/>
      <c r="AA38" s="143"/>
      <c r="AB38" s="144"/>
    </row>
    <row r="39" spans="1:28" s="132" customFormat="1" ht="15">
      <c r="A39" s="120" t="s">
        <v>14</v>
      </c>
      <c r="B39" s="121" t="s">
        <v>45</v>
      </c>
      <c r="C39" s="121" t="s">
        <v>46</v>
      </c>
      <c r="D39" s="122">
        <v>2009</v>
      </c>
      <c r="E39" s="123"/>
      <c r="F39" s="124"/>
      <c r="G39" s="125"/>
      <c r="H39" s="124"/>
      <c r="I39" s="126">
        <f>E39+G39-H39</f>
        <v>0</v>
      </c>
      <c r="J39" s="127"/>
      <c r="K39" s="124"/>
      <c r="L39" s="125"/>
      <c r="M39" s="124"/>
      <c r="N39" s="126">
        <f>J39+L39-M39</f>
        <v>0</v>
      </c>
      <c r="O39" s="123"/>
      <c r="P39" s="124"/>
      <c r="Q39" s="125"/>
      <c r="R39" s="127"/>
      <c r="S39" s="126">
        <f>O39+Q39-R39</f>
        <v>0</v>
      </c>
      <c r="T39" s="123"/>
      <c r="U39" s="124"/>
      <c r="V39" s="125"/>
      <c r="W39" s="127"/>
      <c r="X39" s="126">
        <f>T39+V39-W39</f>
        <v>0</v>
      </c>
      <c r="Y39" s="128">
        <f>SUM(E39+J39+O39+T39)</f>
        <v>0</v>
      </c>
      <c r="Z39" s="129">
        <f>SUM(G39+L39+Q39+V39)</f>
        <v>0</v>
      </c>
      <c r="AA39" s="130">
        <f>$I39+$N39+$S39+$X39</f>
        <v>0</v>
      </c>
      <c r="AB39" s="131"/>
    </row>
    <row r="40" spans="1:28" s="146" customFormat="1" ht="12" thickBot="1">
      <c r="A40" s="166"/>
      <c r="B40" s="167" t="s">
        <v>62</v>
      </c>
      <c r="C40" s="167" t="s">
        <v>69</v>
      </c>
      <c r="D40" s="168"/>
      <c r="E40" s="169"/>
      <c r="F40" s="170"/>
      <c r="G40" s="171"/>
      <c r="H40" s="170"/>
      <c r="I40" s="172"/>
      <c r="J40" s="173"/>
      <c r="K40" s="170"/>
      <c r="L40" s="171"/>
      <c r="M40" s="173"/>
      <c r="N40" s="172"/>
      <c r="O40" s="169"/>
      <c r="P40" s="170"/>
      <c r="Q40" s="171"/>
      <c r="R40" s="173"/>
      <c r="S40" s="172"/>
      <c r="T40" s="169"/>
      <c r="U40" s="170"/>
      <c r="V40" s="171"/>
      <c r="W40" s="173"/>
      <c r="X40" s="172"/>
      <c r="Y40" s="174"/>
      <c r="Z40" s="175"/>
      <c r="AA40" s="176"/>
      <c r="AB40" s="144"/>
    </row>
  </sheetData>
  <sheetProtection/>
  <mergeCells count="7">
    <mergeCell ref="B3:AA3"/>
    <mergeCell ref="B1:M1"/>
    <mergeCell ref="O1:Y1"/>
    <mergeCell ref="E5:I5"/>
    <mergeCell ref="J5:N5"/>
    <mergeCell ref="O5:S5"/>
    <mergeCell ref="T5:X5"/>
  </mergeCells>
  <printOptions/>
  <pageMargins left="0.07874015748031496" right="0.11811023622047245" top="0.31496062992125984" bottom="0.1968503937007874" header="0.07874015748031496" footer="0.11811023622047245"/>
  <pageSetup fitToHeight="1" fitToWidth="1" horizontalDpi="300" verticalDpi="300" orientation="landscape" paperSize="9" scale="99" r:id="rId2"/>
  <rowBreaks count="1" manualBreakCount="1">
    <brk id="34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30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3.57421875" style="98" customWidth="1"/>
    <col min="2" max="2" width="14.7109375" style="8" customWidth="1"/>
    <col min="3" max="3" width="10.28125" style="8" customWidth="1"/>
    <col min="4" max="4" width="3.7109375" style="99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00" customWidth="1"/>
    <col min="10" max="10" width="4.421875" style="9" hidden="1" customWidth="1"/>
    <col min="11" max="11" width="4.00390625" style="9" hidden="1" customWidth="1"/>
    <col min="12" max="12" width="4.57421875" style="10" hidden="1" customWidth="1"/>
    <col min="13" max="13" width="3.28125" style="9" hidden="1" customWidth="1"/>
    <col min="14" max="14" width="7.421875" style="100" hidden="1" customWidth="1"/>
    <col min="15" max="15" width="4.421875" style="11" customWidth="1"/>
    <col min="16" max="16" width="4.00390625" style="9" customWidth="1"/>
    <col min="17" max="17" width="4.57421875" style="12" customWidth="1"/>
    <col min="18" max="18" width="3.28125" style="11" customWidth="1"/>
    <col min="19" max="19" width="7.421875" style="100" customWidth="1"/>
    <col min="20" max="20" width="4.421875" style="9" customWidth="1"/>
    <col min="21" max="21" width="4.00390625" style="9" customWidth="1"/>
    <col min="22" max="22" width="4.57421875" style="10" customWidth="1"/>
    <col min="23" max="23" width="3.28125" style="9" customWidth="1"/>
    <col min="24" max="24" width="7.421875" style="100" customWidth="1"/>
    <col min="25" max="25" width="5.00390625" style="11" customWidth="1"/>
    <col min="26" max="26" width="5.421875" style="12" customWidth="1"/>
    <col min="27" max="27" width="9.7109375" style="13" customWidth="1"/>
    <col min="28" max="28" width="1.7109375" style="101" customWidth="1"/>
    <col min="29" max="16384" width="9.140625" style="4" customWidth="1"/>
  </cols>
  <sheetData>
    <row r="1" spans="2:28" s="28" customFormat="1" ht="20.25" customHeight="1">
      <c r="B1" s="181" t="s">
        <v>24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17"/>
      <c r="O1" s="182" t="s">
        <v>25</v>
      </c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16"/>
      <c r="AA1" s="116"/>
      <c r="AB1" s="29"/>
    </row>
    <row r="2" spans="1:28" s="28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180" t="s">
        <v>115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39"/>
    </row>
    <row r="4" spans="1:28" s="28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53"/>
      <c r="B6" s="154"/>
      <c r="C6" s="154"/>
      <c r="D6" s="155"/>
      <c r="E6" s="156" t="s">
        <v>6</v>
      </c>
      <c r="F6" s="157" t="s">
        <v>9</v>
      </c>
      <c r="G6" s="158" t="s">
        <v>7</v>
      </c>
      <c r="H6" s="159" t="s">
        <v>8</v>
      </c>
      <c r="I6" s="160" t="s">
        <v>10</v>
      </c>
      <c r="J6" s="156" t="s">
        <v>6</v>
      </c>
      <c r="K6" s="157" t="s">
        <v>9</v>
      </c>
      <c r="L6" s="158" t="s">
        <v>7</v>
      </c>
      <c r="M6" s="159" t="s">
        <v>8</v>
      </c>
      <c r="N6" s="160" t="s">
        <v>10</v>
      </c>
      <c r="O6" s="156" t="s">
        <v>6</v>
      </c>
      <c r="P6" s="157" t="s">
        <v>9</v>
      </c>
      <c r="Q6" s="158" t="s">
        <v>7</v>
      </c>
      <c r="R6" s="159" t="s">
        <v>8</v>
      </c>
      <c r="S6" s="160" t="s">
        <v>10</v>
      </c>
      <c r="T6" s="156" t="s">
        <v>6</v>
      </c>
      <c r="U6" s="157" t="s">
        <v>9</v>
      </c>
      <c r="V6" s="158" t="s">
        <v>7</v>
      </c>
      <c r="W6" s="159" t="s">
        <v>8</v>
      </c>
      <c r="X6" s="160" t="s">
        <v>10</v>
      </c>
      <c r="Y6" s="161" t="s">
        <v>6</v>
      </c>
      <c r="Z6" s="162" t="s">
        <v>7</v>
      </c>
      <c r="AA6" s="163" t="s">
        <v>5</v>
      </c>
      <c r="AB6" s="49"/>
    </row>
    <row r="7" spans="1:28" s="7" customFormat="1" ht="15">
      <c r="A7" s="147">
        <v>1</v>
      </c>
      <c r="B7" s="118" t="s">
        <v>77</v>
      </c>
      <c r="C7" s="118" t="s">
        <v>78</v>
      </c>
      <c r="D7" s="148">
        <v>2007</v>
      </c>
      <c r="E7" s="76"/>
      <c r="F7" s="9">
        <v>10</v>
      </c>
      <c r="G7" s="12">
        <v>9.45</v>
      </c>
      <c r="H7" s="9">
        <v>0</v>
      </c>
      <c r="I7" s="149">
        <f>E7+G7-H7</f>
        <v>9.45</v>
      </c>
      <c r="J7" s="11"/>
      <c r="K7" s="9"/>
      <c r="L7" s="12"/>
      <c r="M7" s="9"/>
      <c r="N7" s="149">
        <f>J7+L7-M7</f>
        <v>0</v>
      </c>
      <c r="O7" s="76">
        <v>3.7</v>
      </c>
      <c r="P7" s="9">
        <v>10</v>
      </c>
      <c r="Q7" s="12">
        <f>+P7-2.9</f>
        <v>7.1</v>
      </c>
      <c r="R7" s="11">
        <v>0</v>
      </c>
      <c r="S7" s="149">
        <f>O7+Q7-R7</f>
        <v>10.8</v>
      </c>
      <c r="T7" s="76">
        <v>3.5</v>
      </c>
      <c r="U7" s="9">
        <v>10</v>
      </c>
      <c r="V7" s="12">
        <f>+U7-1.4</f>
        <v>8.6</v>
      </c>
      <c r="W7" s="11">
        <v>0</v>
      </c>
      <c r="X7" s="149">
        <f>T7+V7-W7</f>
        <v>12.1</v>
      </c>
      <c r="Y7" s="150">
        <f>SUM(E7+J7+O7+T7)</f>
        <v>7.2</v>
      </c>
      <c r="Z7" s="151">
        <f>SUM(G7+L7+Q7+V7)</f>
        <v>25.15</v>
      </c>
      <c r="AA7" s="152">
        <f>$I7+$N7+$S7+$X7</f>
        <v>32.35</v>
      </c>
      <c r="AB7" s="63"/>
    </row>
    <row r="8" spans="1:28" s="77" customFormat="1" ht="11.25">
      <c r="A8" s="64"/>
      <c r="B8" s="65" t="s">
        <v>61</v>
      </c>
      <c r="C8" s="65" t="s">
        <v>68</v>
      </c>
      <c r="D8" s="66"/>
      <c r="E8" s="67"/>
      <c r="F8" s="69"/>
      <c r="G8" s="68"/>
      <c r="H8" s="69"/>
      <c r="I8" s="70"/>
      <c r="J8" s="71"/>
      <c r="K8" s="69"/>
      <c r="L8" s="68"/>
      <c r="M8" s="71"/>
      <c r="N8" s="70"/>
      <c r="O8" s="67"/>
      <c r="P8" s="69"/>
      <c r="Q8" s="68"/>
      <c r="R8" s="71"/>
      <c r="S8" s="70"/>
      <c r="T8" s="67"/>
      <c r="U8" s="69"/>
      <c r="V8" s="68"/>
      <c r="W8" s="71"/>
      <c r="X8" s="70"/>
      <c r="Y8" s="72"/>
      <c r="Z8" s="73"/>
      <c r="AA8" s="74"/>
      <c r="AB8" s="75"/>
    </row>
    <row r="9" spans="1:28" s="7" customFormat="1" ht="15">
      <c r="A9" s="147">
        <v>2</v>
      </c>
      <c r="B9" s="118" t="s">
        <v>33</v>
      </c>
      <c r="C9" s="118" t="s">
        <v>73</v>
      </c>
      <c r="D9" s="148">
        <v>2007</v>
      </c>
      <c r="E9" s="76"/>
      <c r="F9" s="9">
        <v>10</v>
      </c>
      <c r="G9" s="12">
        <v>9.15</v>
      </c>
      <c r="H9" s="9">
        <v>0</v>
      </c>
      <c r="I9" s="149">
        <f>E9+G9-H9</f>
        <v>9.15</v>
      </c>
      <c r="J9" s="11"/>
      <c r="K9" s="9"/>
      <c r="L9" s="12"/>
      <c r="M9" s="9"/>
      <c r="N9" s="149">
        <f>J9+L9-M9</f>
        <v>0</v>
      </c>
      <c r="O9" s="76">
        <v>3.3</v>
      </c>
      <c r="P9" s="9">
        <v>10</v>
      </c>
      <c r="Q9" s="12">
        <f>+P9-2</f>
        <v>8</v>
      </c>
      <c r="R9" s="11">
        <v>0</v>
      </c>
      <c r="S9" s="149">
        <f>O9+Q9-R9</f>
        <v>11.3</v>
      </c>
      <c r="T9" s="76">
        <v>3.9</v>
      </c>
      <c r="U9" s="9">
        <v>10</v>
      </c>
      <c r="V9" s="12">
        <f>+U9-2.1</f>
        <v>7.9</v>
      </c>
      <c r="W9" s="11">
        <v>0</v>
      </c>
      <c r="X9" s="149">
        <f>T9+V9-W9</f>
        <v>11.8</v>
      </c>
      <c r="Y9" s="150">
        <f>SUM(E9+J9+O9+T9)</f>
        <v>7.199999999999999</v>
      </c>
      <c r="Z9" s="151">
        <f>SUM(G9+L9+Q9+V9)</f>
        <v>25.049999999999997</v>
      </c>
      <c r="AA9" s="152">
        <f>$I9+$N9+$S9+$X9</f>
        <v>32.25</v>
      </c>
      <c r="AB9" s="63"/>
    </row>
    <row r="10" spans="1:28" s="77" customFormat="1" ht="11.25">
      <c r="A10" s="64"/>
      <c r="B10" s="65" t="s">
        <v>60</v>
      </c>
      <c r="C10" s="65" t="s">
        <v>66</v>
      </c>
      <c r="D10" s="66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/>
      <c r="P10" s="69"/>
      <c r="Q10" s="68"/>
      <c r="R10" s="71"/>
      <c r="S10" s="70"/>
      <c r="T10" s="67"/>
      <c r="U10" s="69"/>
      <c r="V10" s="68"/>
      <c r="W10" s="71"/>
      <c r="X10" s="70"/>
      <c r="Y10" s="72"/>
      <c r="Z10" s="73"/>
      <c r="AA10" s="74"/>
      <c r="AB10" s="75"/>
    </row>
    <row r="11" spans="1:28" s="7" customFormat="1" ht="15">
      <c r="A11" s="52">
        <v>3</v>
      </c>
      <c r="B11" s="53" t="s">
        <v>76</v>
      </c>
      <c r="C11" s="53" t="s">
        <v>42</v>
      </c>
      <c r="D11" s="2">
        <v>2007</v>
      </c>
      <c r="E11" s="55"/>
      <c r="F11" s="57">
        <v>10</v>
      </c>
      <c r="G11" s="56">
        <v>9.25</v>
      </c>
      <c r="H11" s="57">
        <v>0</v>
      </c>
      <c r="I11" s="58">
        <f>E11+G11-H11</f>
        <v>9.25</v>
      </c>
      <c r="J11" s="59"/>
      <c r="K11" s="57"/>
      <c r="L11" s="56"/>
      <c r="M11" s="57"/>
      <c r="N11" s="58">
        <f>J11+L11-M11</f>
        <v>0</v>
      </c>
      <c r="O11" s="55">
        <v>3.8</v>
      </c>
      <c r="P11" s="57">
        <v>10</v>
      </c>
      <c r="Q11" s="56">
        <f>+P11-2.8</f>
        <v>7.2</v>
      </c>
      <c r="R11" s="59">
        <v>0</v>
      </c>
      <c r="S11" s="58">
        <f>O11+Q11-R11</f>
        <v>11</v>
      </c>
      <c r="T11" s="55">
        <v>3.5</v>
      </c>
      <c r="U11" s="57">
        <v>10</v>
      </c>
      <c r="V11" s="56">
        <f>+U11-1.6</f>
        <v>8.4</v>
      </c>
      <c r="W11" s="59">
        <v>0</v>
      </c>
      <c r="X11" s="58">
        <f>T11+V11-W11</f>
        <v>11.9</v>
      </c>
      <c r="Y11" s="60">
        <f>SUM(E11+J11+O11+T11)</f>
        <v>7.3</v>
      </c>
      <c r="Z11" s="61">
        <f>SUM(G11+L11+Q11+V11)</f>
        <v>24.85</v>
      </c>
      <c r="AA11" s="62">
        <f>$I11+$N11+$S11+$X11</f>
        <v>32.15</v>
      </c>
      <c r="AB11" s="63"/>
    </row>
    <row r="12" spans="1:28" s="77" customFormat="1" ht="11.25">
      <c r="A12" s="64"/>
      <c r="B12" s="65" t="s">
        <v>61</v>
      </c>
      <c r="C12" s="65" t="s">
        <v>68</v>
      </c>
      <c r="D12" s="3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/>
      <c r="P12" s="69"/>
      <c r="Q12" s="68"/>
      <c r="R12" s="71"/>
      <c r="S12" s="70"/>
      <c r="T12" s="67"/>
      <c r="U12" s="69"/>
      <c r="V12" s="68"/>
      <c r="W12" s="71"/>
      <c r="X12" s="70"/>
      <c r="Y12" s="72"/>
      <c r="Z12" s="73"/>
      <c r="AA12" s="74"/>
      <c r="AB12" s="75"/>
    </row>
    <row r="13" spans="1:28" s="7" customFormat="1" ht="15">
      <c r="A13" s="52">
        <v>4</v>
      </c>
      <c r="B13" s="53" t="s">
        <v>90</v>
      </c>
      <c r="C13" s="53" t="s">
        <v>48</v>
      </c>
      <c r="D13" s="2">
        <v>2007</v>
      </c>
      <c r="E13" s="55"/>
      <c r="F13" s="57">
        <v>10</v>
      </c>
      <c r="G13" s="56">
        <v>8</v>
      </c>
      <c r="H13" s="57">
        <v>0</v>
      </c>
      <c r="I13" s="58">
        <f>E13+G13-H13</f>
        <v>8</v>
      </c>
      <c r="J13" s="59"/>
      <c r="K13" s="57"/>
      <c r="L13" s="56"/>
      <c r="M13" s="57"/>
      <c r="N13" s="58">
        <f>J13+L13-M13</f>
        <v>0</v>
      </c>
      <c r="O13" s="55">
        <v>3.5</v>
      </c>
      <c r="P13" s="57">
        <v>10</v>
      </c>
      <c r="Q13" s="56">
        <f>+P13-3.05</f>
        <v>6.95</v>
      </c>
      <c r="R13" s="59">
        <v>0</v>
      </c>
      <c r="S13" s="58">
        <f>O13+Q13-R13</f>
        <v>10.45</v>
      </c>
      <c r="T13" s="55">
        <v>3.7</v>
      </c>
      <c r="U13" s="57">
        <v>10</v>
      </c>
      <c r="V13" s="56">
        <f>+U13-2.1</f>
        <v>7.9</v>
      </c>
      <c r="W13" s="59">
        <v>0</v>
      </c>
      <c r="X13" s="58">
        <f>T13+V13-W13</f>
        <v>11.600000000000001</v>
      </c>
      <c r="Y13" s="60">
        <f>SUM(E13+J13+O13+T13)</f>
        <v>7.2</v>
      </c>
      <c r="Z13" s="61">
        <f>SUM(G13+L13+Q13+V13)</f>
        <v>22.85</v>
      </c>
      <c r="AA13" s="62">
        <f>$I13+$N13+$S13+$X13</f>
        <v>30.05</v>
      </c>
      <c r="AB13" s="63"/>
    </row>
    <row r="14" spans="1:28" s="78" customFormat="1" ht="11.25">
      <c r="A14" s="64"/>
      <c r="B14" s="65" t="s">
        <v>65</v>
      </c>
      <c r="C14" s="65" t="s">
        <v>72</v>
      </c>
      <c r="D14" s="3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/>
      <c r="P14" s="69"/>
      <c r="Q14" s="68"/>
      <c r="R14" s="71"/>
      <c r="S14" s="70"/>
      <c r="T14" s="67"/>
      <c r="U14" s="69"/>
      <c r="V14" s="68"/>
      <c r="W14" s="71"/>
      <c r="X14" s="70"/>
      <c r="Y14" s="72"/>
      <c r="Z14" s="73"/>
      <c r="AA14" s="74"/>
      <c r="AB14" s="75"/>
    </row>
    <row r="15" spans="1:28" s="7" customFormat="1" ht="15">
      <c r="A15" s="52">
        <v>5</v>
      </c>
      <c r="B15" s="53" t="s">
        <v>74</v>
      </c>
      <c r="C15" s="53" t="s">
        <v>32</v>
      </c>
      <c r="D15" s="54">
        <v>2007</v>
      </c>
      <c r="E15" s="55"/>
      <c r="F15" s="57">
        <v>10</v>
      </c>
      <c r="G15" s="56">
        <v>8.8</v>
      </c>
      <c r="H15" s="57">
        <v>0</v>
      </c>
      <c r="I15" s="58">
        <f>E15+G15-H15</f>
        <v>8.8</v>
      </c>
      <c r="J15" s="59"/>
      <c r="K15" s="57"/>
      <c r="L15" s="56"/>
      <c r="M15" s="57"/>
      <c r="N15" s="58">
        <f>J15+L15-M15</f>
        <v>0</v>
      </c>
      <c r="O15" s="55">
        <v>3.1</v>
      </c>
      <c r="P15" s="57">
        <v>10</v>
      </c>
      <c r="Q15" s="56">
        <f>+P15-3.3</f>
        <v>6.7</v>
      </c>
      <c r="R15" s="59">
        <v>0</v>
      </c>
      <c r="S15" s="58">
        <f>O15+Q15-R15</f>
        <v>9.8</v>
      </c>
      <c r="T15" s="55">
        <v>3.6</v>
      </c>
      <c r="U15" s="57">
        <v>10</v>
      </c>
      <c r="V15" s="56">
        <f>+U15-2.6</f>
        <v>7.4</v>
      </c>
      <c r="W15" s="59">
        <v>0</v>
      </c>
      <c r="X15" s="58">
        <f>T15+V15-W15</f>
        <v>11</v>
      </c>
      <c r="Y15" s="60">
        <f>SUM(E15+J15+O15+T15)</f>
        <v>6.7</v>
      </c>
      <c r="Z15" s="61">
        <f>SUM(G15+L15+Q15+V15)</f>
        <v>22.9</v>
      </c>
      <c r="AA15" s="62">
        <f>$I15+$N15+$S15+$X15</f>
        <v>29.6</v>
      </c>
      <c r="AB15" s="63"/>
    </row>
    <row r="16" spans="1:28" s="77" customFormat="1" ht="11.25">
      <c r="A16" s="64"/>
      <c r="B16" s="65" t="s">
        <v>60</v>
      </c>
      <c r="C16" s="65" t="s">
        <v>66</v>
      </c>
      <c r="D16" s="66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/>
      <c r="P16" s="69"/>
      <c r="Q16" s="68"/>
      <c r="R16" s="71"/>
      <c r="S16" s="70"/>
      <c r="T16" s="67"/>
      <c r="U16" s="69"/>
      <c r="V16" s="68"/>
      <c r="W16" s="71"/>
      <c r="X16" s="70"/>
      <c r="Y16" s="72"/>
      <c r="Z16" s="73"/>
      <c r="AA16" s="74"/>
      <c r="AB16" s="75"/>
    </row>
    <row r="17" spans="1:28" s="7" customFormat="1" ht="15">
      <c r="A17" s="52">
        <v>6</v>
      </c>
      <c r="B17" s="53" t="s">
        <v>83</v>
      </c>
      <c r="C17" s="53" t="s">
        <v>44</v>
      </c>
      <c r="D17" s="2">
        <v>2007</v>
      </c>
      <c r="E17" s="55"/>
      <c r="F17" s="57">
        <v>10</v>
      </c>
      <c r="G17" s="56">
        <v>9</v>
      </c>
      <c r="H17" s="57">
        <v>0</v>
      </c>
      <c r="I17" s="58">
        <f>E17+G17-H17</f>
        <v>9</v>
      </c>
      <c r="J17" s="59"/>
      <c r="K17" s="57"/>
      <c r="L17" s="56"/>
      <c r="M17" s="57"/>
      <c r="N17" s="58">
        <f>J17+L17-M17</f>
        <v>0</v>
      </c>
      <c r="O17" s="55">
        <v>3.4</v>
      </c>
      <c r="P17" s="57">
        <v>10</v>
      </c>
      <c r="Q17" s="56">
        <f>+P17-3.85</f>
        <v>6.15</v>
      </c>
      <c r="R17" s="59">
        <v>0</v>
      </c>
      <c r="S17" s="58">
        <f>O17+Q17-R17</f>
        <v>9.55</v>
      </c>
      <c r="T17" s="55">
        <v>3.6</v>
      </c>
      <c r="U17" s="57">
        <v>10</v>
      </c>
      <c r="V17" s="56">
        <f>+U17-2.7</f>
        <v>7.3</v>
      </c>
      <c r="W17" s="59">
        <v>0</v>
      </c>
      <c r="X17" s="58">
        <f>T17+V17-W17</f>
        <v>10.9</v>
      </c>
      <c r="Y17" s="60">
        <f>SUM(E17+J17+O17+T17)</f>
        <v>7</v>
      </c>
      <c r="Z17" s="61">
        <f>SUM(G17+L17+Q17+V17)</f>
        <v>22.45</v>
      </c>
      <c r="AA17" s="62">
        <f>$I17+$N17+$S17+$X17</f>
        <v>29.450000000000003</v>
      </c>
      <c r="AB17" s="63"/>
    </row>
    <row r="18" spans="1:28" s="78" customFormat="1" ht="11.25">
      <c r="A18" s="64"/>
      <c r="B18" s="65" t="s">
        <v>92</v>
      </c>
      <c r="C18" s="65" t="s">
        <v>95</v>
      </c>
      <c r="D18" s="3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/>
      <c r="P18" s="69"/>
      <c r="Q18" s="68"/>
      <c r="R18" s="71"/>
      <c r="S18" s="70"/>
      <c r="T18" s="67"/>
      <c r="U18" s="69"/>
      <c r="V18" s="68"/>
      <c r="W18" s="71"/>
      <c r="X18" s="70"/>
      <c r="Y18" s="72"/>
      <c r="Z18" s="73"/>
      <c r="AA18" s="74"/>
      <c r="AB18" s="75"/>
    </row>
    <row r="19" spans="1:28" s="7" customFormat="1" ht="15">
      <c r="A19" s="52">
        <v>7</v>
      </c>
      <c r="B19" s="53" t="s">
        <v>35</v>
      </c>
      <c r="C19" s="53" t="s">
        <v>75</v>
      </c>
      <c r="D19" s="2">
        <v>2007</v>
      </c>
      <c r="E19" s="55"/>
      <c r="F19" s="57">
        <v>10</v>
      </c>
      <c r="G19" s="56">
        <v>8.3</v>
      </c>
      <c r="H19" s="57">
        <v>0</v>
      </c>
      <c r="I19" s="58">
        <f>E19+G19-H19</f>
        <v>8.3</v>
      </c>
      <c r="J19" s="59"/>
      <c r="K19" s="57"/>
      <c r="L19" s="56"/>
      <c r="M19" s="57"/>
      <c r="N19" s="58">
        <f>J19+L19-M19</f>
        <v>0</v>
      </c>
      <c r="O19" s="55">
        <v>3</v>
      </c>
      <c r="P19" s="57">
        <v>10</v>
      </c>
      <c r="Q19" s="56">
        <f>+P19-4.4</f>
        <v>5.6</v>
      </c>
      <c r="R19" s="59">
        <v>0</v>
      </c>
      <c r="S19" s="58">
        <f>O19+Q19-R19</f>
        <v>8.6</v>
      </c>
      <c r="T19" s="55">
        <v>3.7</v>
      </c>
      <c r="U19" s="57">
        <v>10</v>
      </c>
      <c r="V19" s="56">
        <f>+U19-2.1</f>
        <v>7.9</v>
      </c>
      <c r="W19" s="59">
        <v>0</v>
      </c>
      <c r="X19" s="58">
        <f>T19+V19-W19</f>
        <v>11.600000000000001</v>
      </c>
      <c r="Y19" s="60">
        <f>SUM(E19+J19+O19+T19)</f>
        <v>6.7</v>
      </c>
      <c r="Z19" s="61">
        <f>SUM(G19+L19+Q19+V19)</f>
        <v>21.8</v>
      </c>
      <c r="AA19" s="62">
        <f>$I19+$N19+$S19+$X19</f>
        <v>28.5</v>
      </c>
      <c r="AB19" s="63"/>
    </row>
    <row r="20" spans="1:28" s="77" customFormat="1" ht="11.25">
      <c r="A20" s="64"/>
      <c r="B20" s="65" t="s">
        <v>60</v>
      </c>
      <c r="C20" s="65" t="s">
        <v>66</v>
      </c>
      <c r="D20" s="3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/>
      <c r="P20" s="69"/>
      <c r="Q20" s="68"/>
      <c r="R20" s="71"/>
      <c r="S20" s="70"/>
      <c r="T20" s="67"/>
      <c r="U20" s="69"/>
      <c r="V20" s="68"/>
      <c r="W20" s="71"/>
      <c r="X20" s="70"/>
      <c r="Y20" s="72"/>
      <c r="Z20" s="73"/>
      <c r="AA20" s="74"/>
      <c r="AB20" s="75"/>
    </row>
    <row r="21" spans="1:28" s="7" customFormat="1" ht="15">
      <c r="A21" s="52">
        <v>8</v>
      </c>
      <c r="B21" s="53" t="s">
        <v>79</v>
      </c>
      <c r="C21" s="53" t="s">
        <v>80</v>
      </c>
      <c r="D21" s="2">
        <v>2007</v>
      </c>
      <c r="E21" s="55"/>
      <c r="F21" s="57">
        <v>8</v>
      </c>
      <c r="G21" s="56">
        <v>7.25</v>
      </c>
      <c r="H21" s="57">
        <v>0</v>
      </c>
      <c r="I21" s="58">
        <f>E21+G21-H21</f>
        <v>7.25</v>
      </c>
      <c r="J21" s="59"/>
      <c r="K21" s="57"/>
      <c r="L21" s="56"/>
      <c r="M21" s="57"/>
      <c r="N21" s="58">
        <f>J21+L21-M21</f>
        <v>0</v>
      </c>
      <c r="O21" s="55">
        <v>3.1</v>
      </c>
      <c r="P21" s="57">
        <v>10</v>
      </c>
      <c r="Q21" s="56">
        <f>+P21-5.6</f>
        <v>4.4</v>
      </c>
      <c r="R21" s="59">
        <v>0</v>
      </c>
      <c r="S21" s="58">
        <f>O21+Q21-R21</f>
        <v>7.5</v>
      </c>
      <c r="T21" s="55">
        <v>2.9</v>
      </c>
      <c r="U21" s="57">
        <v>10</v>
      </c>
      <c r="V21" s="56">
        <f>+U21-1.9</f>
        <v>8.1</v>
      </c>
      <c r="W21" s="59">
        <v>0</v>
      </c>
      <c r="X21" s="58">
        <f>T21+V21-W21</f>
        <v>11</v>
      </c>
      <c r="Y21" s="60">
        <f>SUM(E21+J21+O21+T21)</f>
        <v>6</v>
      </c>
      <c r="Z21" s="61">
        <f>SUM(G21+L21+Q21+V21)</f>
        <v>19.75</v>
      </c>
      <c r="AA21" s="62">
        <f>$I21+$N21+$S21+$X21</f>
        <v>25.75</v>
      </c>
      <c r="AB21" s="63"/>
    </row>
    <row r="22" spans="1:28" s="77" customFormat="1" ht="11.25">
      <c r="A22" s="64"/>
      <c r="B22" s="65" t="s">
        <v>91</v>
      </c>
      <c r="C22" s="65" t="s">
        <v>96</v>
      </c>
      <c r="D22" s="3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/>
      <c r="P22" s="69"/>
      <c r="Q22" s="68"/>
      <c r="R22" s="71"/>
      <c r="S22" s="70"/>
      <c r="T22" s="67"/>
      <c r="U22" s="69"/>
      <c r="V22" s="68"/>
      <c r="W22" s="71"/>
      <c r="X22" s="70"/>
      <c r="Y22" s="72"/>
      <c r="Z22" s="73"/>
      <c r="AA22" s="74"/>
      <c r="AB22" s="75"/>
    </row>
    <row r="23" spans="1:28" s="7" customFormat="1" ht="15">
      <c r="A23" s="52">
        <v>9</v>
      </c>
      <c r="B23" s="53" t="s">
        <v>81</v>
      </c>
      <c r="C23" s="53" t="s">
        <v>82</v>
      </c>
      <c r="D23" s="2">
        <v>2007</v>
      </c>
      <c r="E23" s="55"/>
      <c r="F23" s="57">
        <v>8</v>
      </c>
      <c r="G23" s="56">
        <v>6.5</v>
      </c>
      <c r="H23" s="57">
        <v>0</v>
      </c>
      <c r="I23" s="58">
        <f>E23+G23-H23</f>
        <v>6.5</v>
      </c>
      <c r="J23" s="59"/>
      <c r="K23" s="57"/>
      <c r="L23" s="56"/>
      <c r="M23" s="57"/>
      <c r="N23" s="58">
        <f>J23+L23-M23</f>
        <v>0</v>
      </c>
      <c r="O23" s="55">
        <v>2.4</v>
      </c>
      <c r="P23" s="57">
        <v>10</v>
      </c>
      <c r="Q23" s="56">
        <f>+P23-4.55</f>
        <v>5.45</v>
      </c>
      <c r="R23" s="59">
        <v>0</v>
      </c>
      <c r="S23" s="58">
        <f>O23+Q23-R23</f>
        <v>7.85</v>
      </c>
      <c r="T23" s="55">
        <v>3.1</v>
      </c>
      <c r="U23" s="57">
        <v>10</v>
      </c>
      <c r="V23" s="56">
        <f>+U23-2.2</f>
        <v>7.8</v>
      </c>
      <c r="W23" s="59">
        <v>0</v>
      </c>
      <c r="X23" s="58">
        <f>T23+V23-W23</f>
        <v>10.9</v>
      </c>
      <c r="Y23" s="60">
        <f>SUM(E23+J23+O23+T23)</f>
        <v>5.5</v>
      </c>
      <c r="Z23" s="61">
        <f>SUM(G23+L23+Q23+V23)</f>
        <v>19.75</v>
      </c>
      <c r="AA23" s="62">
        <f>$I23+$N23+$S23+$X23</f>
        <v>25.25</v>
      </c>
      <c r="AB23" s="63"/>
    </row>
    <row r="24" spans="1:28" s="78" customFormat="1" ht="11.25">
      <c r="A24" s="64"/>
      <c r="B24" s="65" t="s">
        <v>62</v>
      </c>
      <c r="C24" s="65" t="s">
        <v>69</v>
      </c>
      <c r="D24" s="3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/>
      <c r="P24" s="69"/>
      <c r="Q24" s="68"/>
      <c r="R24" s="71"/>
      <c r="S24" s="70"/>
      <c r="T24" s="67"/>
      <c r="U24" s="69"/>
      <c r="V24" s="68"/>
      <c r="W24" s="71"/>
      <c r="X24" s="70"/>
      <c r="Y24" s="72"/>
      <c r="Z24" s="73"/>
      <c r="AA24" s="74"/>
      <c r="AB24" s="75"/>
    </row>
    <row r="25" spans="1:28" s="7" customFormat="1" ht="15">
      <c r="A25" s="52">
        <v>10</v>
      </c>
      <c r="B25" s="53" t="s">
        <v>31</v>
      </c>
      <c r="C25" s="53" t="s">
        <v>40</v>
      </c>
      <c r="D25" s="2">
        <v>2007</v>
      </c>
      <c r="E25" s="55"/>
      <c r="F25" s="57">
        <v>8</v>
      </c>
      <c r="G25" s="56">
        <v>6.4</v>
      </c>
      <c r="H25" s="57">
        <v>0</v>
      </c>
      <c r="I25" s="58">
        <f>E25+G25-H25</f>
        <v>6.4</v>
      </c>
      <c r="J25" s="59"/>
      <c r="K25" s="57"/>
      <c r="L25" s="56"/>
      <c r="M25" s="57"/>
      <c r="N25" s="58">
        <f>J25+L25-M25</f>
        <v>0</v>
      </c>
      <c r="O25" s="55">
        <v>2.5</v>
      </c>
      <c r="P25" s="57">
        <v>10</v>
      </c>
      <c r="Q25" s="56">
        <f>+P25-6.1</f>
        <v>3.9000000000000004</v>
      </c>
      <c r="R25" s="59">
        <v>0</v>
      </c>
      <c r="S25" s="58">
        <f>O25+Q25-R25</f>
        <v>6.4</v>
      </c>
      <c r="T25" s="55">
        <v>3</v>
      </c>
      <c r="U25" s="57">
        <v>10</v>
      </c>
      <c r="V25" s="56">
        <f>+U25-3.1</f>
        <v>6.9</v>
      </c>
      <c r="W25" s="59">
        <v>0</v>
      </c>
      <c r="X25" s="58">
        <f>T25+V25-W25</f>
        <v>9.9</v>
      </c>
      <c r="Y25" s="60">
        <f>SUM(E25+J25+O25+T25)</f>
        <v>5.5</v>
      </c>
      <c r="Z25" s="61">
        <f>SUM(G25+L25+Q25+V25)</f>
        <v>17.200000000000003</v>
      </c>
      <c r="AA25" s="62">
        <f>$I25+$N25+$S25+$X25</f>
        <v>22.700000000000003</v>
      </c>
      <c r="AB25" s="63"/>
    </row>
    <row r="26" spans="1:28" s="77" customFormat="1" ht="11.25">
      <c r="A26" s="64"/>
      <c r="B26" s="65" t="s">
        <v>60</v>
      </c>
      <c r="C26" s="65" t="s">
        <v>67</v>
      </c>
      <c r="D26" s="3"/>
      <c r="E26" s="67"/>
      <c r="F26" s="69"/>
      <c r="G26" s="68"/>
      <c r="H26" s="69"/>
      <c r="I26" s="70"/>
      <c r="J26" s="71"/>
      <c r="K26" s="69"/>
      <c r="L26" s="68"/>
      <c r="M26" s="71"/>
      <c r="N26" s="70"/>
      <c r="O26" s="67"/>
      <c r="P26" s="69"/>
      <c r="Q26" s="68"/>
      <c r="R26" s="71"/>
      <c r="S26" s="70"/>
      <c r="T26" s="67"/>
      <c r="U26" s="69"/>
      <c r="V26" s="68"/>
      <c r="W26" s="71"/>
      <c r="X26" s="70"/>
      <c r="Y26" s="72"/>
      <c r="Z26" s="73"/>
      <c r="AA26" s="74"/>
      <c r="AB26" s="75"/>
    </row>
    <row r="27" spans="1:28" s="132" customFormat="1" ht="15">
      <c r="A27" s="120" t="s">
        <v>16</v>
      </c>
      <c r="B27" s="121" t="s">
        <v>85</v>
      </c>
      <c r="C27" s="121" t="s">
        <v>86</v>
      </c>
      <c r="D27" s="122">
        <v>2007</v>
      </c>
      <c r="E27" s="123"/>
      <c r="F27" s="124"/>
      <c r="G27" s="125"/>
      <c r="H27" s="124"/>
      <c r="I27" s="126">
        <f>E27+G27-H27</f>
        <v>0</v>
      </c>
      <c r="J27" s="127"/>
      <c r="K27" s="124"/>
      <c r="L27" s="125"/>
      <c r="M27" s="124"/>
      <c r="N27" s="126">
        <f>J27+L27-M27</f>
        <v>0</v>
      </c>
      <c r="O27" s="123"/>
      <c r="P27" s="124"/>
      <c r="Q27" s="125"/>
      <c r="R27" s="127"/>
      <c r="S27" s="126">
        <f>O27+Q27-R27</f>
        <v>0</v>
      </c>
      <c r="T27" s="123"/>
      <c r="U27" s="124"/>
      <c r="V27" s="125"/>
      <c r="W27" s="127"/>
      <c r="X27" s="126">
        <f>T27+V27-W27</f>
        <v>0</v>
      </c>
      <c r="Y27" s="128">
        <f>SUM(E27+J27+O27+T27)</f>
        <v>0</v>
      </c>
      <c r="Z27" s="129">
        <f>SUM(G27+L27+Q27+V27)</f>
        <v>0</v>
      </c>
      <c r="AA27" s="130">
        <f>$I27+$N27+$S27+$X27</f>
        <v>0</v>
      </c>
      <c r="AB27" s="131"/>
    </row>
    <row r="28" spans="1:28" s="146" customFormat="1" ht="11.25">
      <c r="A28" s="133"/>
      <c r="B28" s="134" t="s">
        <v>93</v>
      </c>
      <c r="C28" s="134" t="s">
        <v>94</v>
      </c>
      <c r="D28" s="135"/>
      <c r="E28" s="136"/>
      <c r="F28" s="137"/>
      <c r="G28" s="138"/>
      <c r="H28" s="137"/>
      <c r="I28" s="139"/>
      <c r="J28" s="140"/>
      <c r="K28" s="137"/>
      <c r="L28" s="138"/>
      <c r="M28" s="140"/>
      <c r="N28" s="139"/>
      <c r="O28" s="136"/>
      <c r="P28" s="137"/>
      <c r="Q28" s="138"/>
      <c r="R28" s="140"/>
      <c r="S28" s="139"/>
      <c r="T28" s="136"/>
      <c r="U28" s="137"/>
      <c r="V28" s="138"/>
      <c r="W28" s="140"/>
      <c r="X28" s="139"/>
      <c r="Y28" s="141"/>
      <c r="Z28" s="142"/>
      <c r="AA28" s="143"/>
      <c r="AB28" s="144"/>
    </row>
    <row r="29" spans="1:28" s="132" customFormat="1" ht="15">
      <c r="A29" s="120" t="s">
        <v>15</v>
      </c>
      <c r="B29" s="121" t="s">
        <v>84</v>
      </c>
      <c r="C29" s="121" t="s">
        <v>40</v>
      </c>
      <c r="D29" s="122">
        <v>2007</v>
      </c>
      <c r="E29" s="123"/>
      <c r="F29" s="124"/>
      <c r="G29" s="125"/>
      <c r="H29" s="124"/>
      <c r="I29" s="126">
        <f>E29+G29-H29</f>
        <v>0</v>
      </c>
      <c r="J29" s="127"/>
      <c r="K29" s="124"/>
      <c r="L29" s="125"/>
      <c r="M29" s="124"/>
      <c r="N29" s="126">
        <f>J29+L29-M29</f>
        <v>0</v>
      </c>
      <c r="O29" s="123"/>
      <c r="P29" s="124"/>
      <c r="Q29" s="125"/>
      <c r="R29" s="127"/>
      <c r="S29" s="126">
        <f>O29+Q29-R29</f>
        <v>0</v>
      </c>
      <c r="T29" s="123"/>
      <c r="U29" s="124"/>
      <c r="V29" s="125"/>
      <c r="W29" s="127"/>
      <c r="X29" s="126">
        <f>T29+V29-W29</f>
        <v>0</v>
      </c>
      <c r="Y29" s="128">
        <f>SUM(E29+J29+O29+T29)</f>
        <v>0</v>
      </c>
      <c r="Z29" s="129">
        <f>SUM(G29+L29+Q29+V29)</f>
        <v>0</v>
      </c>
      <c r="AA29" s="130">
        <f>$I29+$N29+$S29+$X29</f>
        <v>0</v>
      </c>
      <c r="AB29" s="131"/>
    </row>
    <row r="30" spans="1:28" s="146" customFormat="1" ht="12" thickBot="1">
      <c r="A30" s="166"/>
      <c r="B30" s="167" t="s">
        <v>92</v>
      </c>
      <c r="C30" s="167" t="s">
        <v>95</v>
      </c>
      <c r="D30" s="168"/>
      <c r="E30" s="169"/>
      <c r="F30" s="170"/>
      <c r="G30" s="171"/>
      <c r="H30" s="170"/>
      <c r="I30" s="172"/>
      <c r="J30" s="173"/>
      <c r="K30" s="170"/>
      <c r="L30" s="171"/>
      <c r="M30" s="173"/>
      <c r="N30" s="172"/>
      <c r="O30" s="169"/>
      <c r="P30" s="170"/>
      <c r="Q30" s="171"/>
      <c r="R30" s="173"/>
      <c r="S30" s="172"/>
      <c r="T30" s="169"/>
      <c r="U30" s="170"/>
      <c r="V30" s="171"/>
      <c r="W30" s="173"/>
      <c r="X30" s="172"/>
      <c r="Y30" s="174"/>
      <c r="Z30" s="175"/>
      <c r="AA30" s="176"/>
      <c r="AB30" s="144"/>
    </row>
  </sheetData>
  <sheetProtection/>
  <mergeCells count="7">
    <mergeCell ref="B3:AA3"/>
    <mergeCell ref="B1:M1"/>
    <mergeCell ref="O1:Y1"/>
    <mergeCell ref="E5:I5"/>
    <mergeCell ref="J5:N5"/>
    <mergeCell ref="O5:S5"/>
    <mergeCell ref="T5:X5"/>
  </mergeCells>
  <printOptions/>
  <pageMargins left="0.11811023622047245" right="0.11811023622047245" top="0.31496062992125984" bottom="0.2362204724409449" header="0.03937007874015748" footer="0.07874015748031496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B22"/>
  <sheetViews>
    <sheetView zoomScalePageLayoutView="0" workbookViewId="0" topLeftCell="A1">
      <selection activeCell="AF23" sqref="AF23"/>
    </sheetView>
  </sheetViews>
  <sheetFormatPr defaultColWidth="9.140625" defaultRowHeight="12.75"/>
  <cols>
    <col min="1" max="1" width="3.57421875" style="98" customWidth="1"/>
    <col min="2" max="2" width="14.7109375" style="8" customWidth="1"/>
    <col min="3" max="3" width="10.28125" style="8" customWidth="1"/>
    <col min="4" max="4" width="3.7109375" style="99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00" customWidth="1"/>
    <col min="10" max="10" width="4.421875" style="9" customWidth="1"/>
    <col min="11" max="11" width="4.00390625" style="9" customWidth="1"/>
    <col min="12" max="12" width="4.57421875" style="10" customWidth="1"/>
    <col min="13" max="13" width="3.28125" style="9" customWidth="1"/>
    <col min="14" max="14" width="7.421875" style="100" customWidth="1"/>
    <col min="15" max="15" width="4.421875" style="11" customWidth="1"/>
    <col min="16" max="16" width="4.00390625" style="9" customWidth="1"/>
    <col min="17" max="17" width="4.57421875" style="12" customWidth="1"/>
    <col min="18" max="18" width="3.7109375" style="11" customWidth="1"/>
    <col min="19" max="19" width="7.421875" style="100" customWidth="1"/>
    <col min="20" max="20" width="4.421875" style="9" customWidth="1"/>
    <col min="21" max="21" width="4.00390625" style="9" customWidth="1"/>
    <col min="22" max="22" width="4.57421875" style="10" customWidth="1"/>
    <col min="23" max="23" width="4.28125" style="9" customWidth="1"/>
    <col min="24" max="24" width="7.421875" style="100" customWidth="1"/>
    <col min="25" max="25" width="5.00390625" style="11" customWidth="1"/>
    <col min="26" max="26" width="5.421875" style="12" customWidth="1"/>
    <col min="27" max="27" width="9.7109375" style="13" customWidth="1"/>
    <col min="28" max="28" width="1.7109375" style="101" customWidth="1"/>
    <col min="29" max="16384" width="9.140625" style="4" customWidth="1"/>
  </cols>
  <sheetData>
    <row r="1" spans="2:28" s="28" customFormat="1" ht="20.25" customHeight="1">
      <c r="B1" s="181" t="s">
        <v>24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17"/>
      <c r="O1" s="182" t="s">
        <v>25</v>
      </c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16"/>
      <c r="AA1" s="116"/>
      <c r="AB1" s="29"/>
    </row>
    <row r="2" spans="1:28" s="28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180" t="s">
        <v>116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39"/>
    </row>
    <row r="4" spans="1:28" s="28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53"/>
      <c r="B6" s="154"/>
      <c r="C6" s="154"/>
      <c r="D6" s="155"/>
      <c r="E6" s="156" t="s">
        <v>6</v>
      </c>
      <c r="F6" s="157" t="s">
        <v>9</v>
      </c>
      <c r="G6" s="158" t="s">
        <v>7</v>
      </c>
      <c r="H6" s="159" t="s">
        <v>8</v>
      </c>
      <c r="I6" s="160" t="s">
        <v>10</v>
      </c>
      <c r="J6" s="156" t="s">
        <v>6</v>
      </c>
      <c r="K6" s="157" t="s">
        <v>9</v>
      </c>
      <c r="L6" s="158" t="s">
        <v>7</v>
      </c>
      <c r="M6" s="159" t="s">
        <v>8</v>
      </c>
      <c r="N6" s="160" t="s">
        <v>10</v>
      </c>
      <c r="O6" s="156" t="s">
        <v>6</v>
      </c>
      <c r="P6" s="157" t="s">
        <v>9</v>
      </c>
      <c r="Q6" s="158" t="s">
        <v>7</v>
      </c>
      <c r="R6" s="159" t="s">
        <v>8</v>
      </c>
      <c r="S6" s="160" t="s">
        <v>10</v>
      </c>
      <c r="T6" s="156" t="s">
        <v>6</v>
      </c>
      <c r="U6" s="157" t="s">
        <v>9</v>
      </c>
      <c r="V6" s="158" t="s">
        <v>7</v>
      </c>
      <c r="W6" s="159" t="s">
        <v>8</v>
      </c>
      <c r="X6" s="160" t="s">
        <v>10</v>
      </c>
      <c r="Y6" s="161" t="s">
        <v>6</v>
      </c>
      <c r="Z6" s="162" t="s">
        <v>7</v>
      </c>
      <c r="AA6" s="163" t="s">
        <v>5</v>
      </c>
      <c r="AB6" s="49"/>
    </row>
    <row r="7" spans="1:28" s="7" customFormat="1" ht="15">
      <c r="A7" s="52">
        <v>1</v>
      </c>
      <c r="B7" s="53" t="s">
        <v>47</v>
      </c>
      <c r="C7" s="53" t="s">
        <v>54</v>
      </c>
      <c r="D7" s="2">
        <v>2006</v>
      </c>
      <c r="E7" s="55"/>
      <c r="F7" s="57">
        <v>10</v>
      </c>
      <c r="G7" s="56">
        <v>9.6</v>
      </c>
      <c r="H7" s="57">
        <v>0</v>
      </c>
      <c r="I7" s="58">
        <f>E7+G7-H7</f>
        <v>9.6</v>
      </c>
      <c r="J7" s="59"/>
      <c r="K7" s="57"/>
      <c r="L7" s="56"/>
      <c r="M7" s="57"/>
      <c r="N7" s="58">
        <f>J7+L7-M7</f>
        <v>0</v>
      </c>
      <c r="O7" s="55">
        <v>3.9</v>
      </c>
      <c r="P7" s="57">
        <v>10</v>
      </c>
      <c r="Q7" s="56">
        <f>+P7-1.9</f>
        <v>8.1</v>
      </c>
      <c r="R7" s="59">
        <v>0</v>
      </c>
      <c r="S7" s="58">
        <f>O7+Q7-R7</f>
        <v>12</v>
      </c>
      <c r="T7" s="55">
        <v>4.3</v>
      </c>
      <c r="U7" s="57">
        <v>10</v>
      </c>
      <c r="V7" s="56">
        <f>+U7-1.55</f>
        <v>8.45</v>
      </c>
      <c r="W7" s="59">
        <v>0</v>
      </c>
      <c r="X7" s="58">
        <f>T7+V7-W7</f>
        <v>12.75</v>
      </c>
      <c r="Y7" s="60">
        <f>SUM(E7+J7+O7+T7)</f>
        <v>8.2</v>
      </c>
      <c r="Z7" s="61">
        <f>SUM(G7+L7+Q7+V7)</f>
        <v>26.15</v>
      </c>
      <c r="AA7" s="62">
        <f>$I7+$N7+$S7+$X7</f>
        <v>34.35</v>
      </c>
      <c r="AB7" s="63"/>
    </row>
    <row r="8" spans="1:28" s="78" customFormat="1" ht="11.25">
      <c r="A8" s="64"/>
      <c r="B8" s="65" t="s">
        <v>111</v>
      </c>
      <c r="C8" s="65" t="s">
        <v>47</v>
      </c>
      <c r="D8" s="3"/>
      <c r="E8" s="67"/>
      <c r="F8" s="69"/>
      <c r="G8" s="68"/>
      <c r="H8" s="69"/>
      <c r="I8" s="70"/>
      <c r="J8" s="71"/>
      <c r="K8" s="69"/>
      <c r="L8" s="68"/>
      <c r="M8" s="71"/>
      <c r="N8" s="70"/>
      <c r="O8" s="67"/>
      <c r="P8" s="69"/>
      <c r="Q8" s="68"/>
      <c r="R8" s="71"/>
      <c r="S8" s="70"/>
      <c r="T8" s="67"/>
      <c r="U8" s="69"/>
      <c r="V8" s="68"/>
      <c r="W8" s="71"/>
      <c r="X8" s="70"/>
      <c r="Y8" s="72"/>
      <c r="Z8" s="73"/>
      <c r="AA8" s="74"/>
      <c r="AB8" s="75"/>
    </row>
    <row r="9" spans="1:28" s="7" customFormat="1" ht="15">
      <c r="A9" s="52">
        <v>2</v>
      </c>
      <c r="B9" s="53" t="s">
        <v>104</v>
      </c>
      <c r="C9" s="53" t="s">
        <v>59</v>
      </c>
      <c r="D9" s="2">
        <v>2006</v>
      </c>
      <c r="E9" s="55"/>
      <c r="F9" s="57">
        <v>10</v>
      </c>
      <c r="G9" s="56">
        <v>9.2</v>
      </c>
      <c r="H9" s="57">
        <v>0</v>
      </c>
      <c r="I9" s="58">
        <f>E9+G9-H9</f>
        <v>9.2</v>
      </c>
      <c r="J9" s="59"/>
      <c r="K9" s="57"/>
      <c r="L9" s="56"/>
      <c r="M9" s="57"/>
      <c r="N9" s="58">
        <f>J9+L9-M9</f>
        <v>0</v>
      </c>
      <c r="O9" s="55">
        <v>3.7</v>
      </c>
      <c r="P9" s="57">
        <v>10</v>
      </c>
      <c r="Q9" s="56">
        <f>+P9-1.4</f>
        <v>8.6</v>
      </c>
      <c r="R9" s="59">
        <v>0</v>
      </c>
      <c r="S9" s="58">
        <f>O9+Q9-R9</f>
        <v>12.3</v>
      </c>
      <c r="T9" s="55">
        <v>3.9</v>
      </c>
      <c r="U9" s="57">
        <v>10</v>
      </c>
      <c r="V9" s="56">
        <f>+U9-2.4</f>
        <v>7.6</v>
      </c>
      <c r="W9" s="59">
        <v>0</v>
      </c>
      <c r="X9" s="58">
        <f>T9+V9-W9</f>
        <v>11.5</v>
      </c>
      <c r="Y9" s="60">
        <f>SUM(E9+J9+O9+T9)</f>
        <v>7.6</v>
      </c>
      <c r="Z9" s="61">
        <f>SUM(G9+L9+Q9+V9)</f>
        <v>25.4</v>
      </c>
      <c r="AA9" s="62">
        <f>$I9+$N9+$S9+$X9</f>
        <v>33</v>
      </c>
      <c r="AB9" s="63"/>
    </row>
    <row r="10" spans="1:28" s="78" customFormat="1" ht="11.25">
      <c r="A10" s="64"/>
      <c r="B10" s="65" t="s">
        <v>63</v>
      </c>
      <c r="C10" s="65" t="s">
        <v>70</v>
      </c>
      <c r="D10" s="3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/>
      <c r="P10" s="69"/>
      <c r="Q10" s="68"/>
      <c r="R10" s="71"/>
      <c r="S10" s="70"/>
      <c r="T10" s="67"/>
      <c r="U10" s="69"/>
      <c r="V10" s="68"/>
      <c r="W10" s="71"/>
      <c r="X10" s="70"/>
      <c r="Y10" s="72"/>
      <c r="Z10" s="73"/>
      <c r="AA10" s="74"/>
      <c r="AB10" s="75"/>
    </row>
    <row r="11" spans="1:28" s="7" customFormat="1" ht="15">
      <c r="A11" s="52">
        <v>3</v>
      </c>
      <c r="B11" s="53" t="s">
        <v>102</v>
      </c>
      <c r="C11" s="53" t="s">
        <v>40</v>
      </c>
      <c r="D11" s="54">
        <v>2006</v>
      </c>
      <c r="E11" s="55"/>
      <c r="F11" s="57">
        <v>10</v>
      </c>
      <c r="G11" s="56">
        <v>9.3</v>
      </c>
      <c r="H11" s="57">
        <v>0</v>
      </c>
      <c r="I11" s="58">
        <f>E11+G11-H11</f>
        <v>9.3</v>
      </c>
      <c r="J11" s="59"/>
      <c r="K11" s="57"/>
      <c r="L11" s="56"/>
      <c r="M11" s="57"/>
      <c r="N11" s="58">
        <f>J11+L11-M11</f>
        <v>0</v>
      </c>
      <c r="O11" s="55">
        <v>3.6</v>
      </c>
      <c r="P11" s="57">
        <v>10</v>
      </c>
      <c r="Q11" s="56">
        <f>+P11-1.7</f>
        <v>8.3</v>
      </c>
      <c r="R11" s="59">
        <v>0</v>
      </c>
      <c r="S11" s="58">
        <f>O11+Q11-R11</f>
        <v>11.9</v>
      </c>
      <c r="T11" s="55">
        <v>3.9</v>
      </c>
      <c r="U11" s="57">
        <v>10</v>
      </c>
      <c r="V11" s="56">
        <f>+U11-2.6</f>
        <v>7.4</v>
      </c>
      <c r="W11" s="59">
        <v>0</v>
      </c>
      <c r="X11" s="58">
        <f>T11+V11-W11</f>
        <v>11.3</v>
      </c>
      <c r="Y11" s="60">
        <f>SUM(E11+J11+O11+T11)</f>
        <v>7.5</v>
      </c>
      <c r="Z11" s="61">
        <f>SUM(G11+L11+Q11+V11)</f>
        <v>25</v>
      </c>
      <c r="AA11" s="62">
        <f>$I11+$N11+$S11+$X11</f>
        <v>32.5</v>
      </c>
      <c r="AB11" s="63"/>
    </row>
    <row r="12" spans="1:28" s="77" customFormat="1" ht="11.25">
      <c r="A12" s="64"/>
      <c r="B12" s="65" t="s">
        <v>112</v>
      </c>
      <c r="C12" s="65" t="s">
        <v>114</v>
      </c>
      <c r="D12" s="66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/>
      <c r="P12" s="69"/>
      <c r="Q12" s="68"/>
      <c r="R12" s="71"/>
      <c r="S12" s="70"/>
      <c r="T12" s="67"/>
      <c r="U12" s="69"/>
      <c r="V12" s="68"/>
      <c r="W12" s="71"/>
      <c r="X12" s="70"/>
      <c r="Y12" s="72"/>
      <c r="Z12" s="73"/>
      <c r="AA12" s="74"/>
      <c r="AB12" s="75"/>
    </row>
    <row r="13" spans="1:28" s="7" customFormat="1" ht="15">
      <c r="A13" s="52">
        <v>4</v>
      </c>
      <c r="B13" s="53" t="s">
        <v>109</v>
      </c>
      <c r="C13" s="53" t="s">
        <v>110</v>
      </c>
      <c r="D13" s="2">
        <v>2006</v>
      </c>
      <c r="E13" s="55"/>
      <c r="F13" s="57">
        <v>10</v>
      </c>
      <c r="G13" s="56">
        <v>8.7</v>
      </c>
      <c r="H13" s="57">
        <v>0</v>
      </c>
      <c r="I13" s="58">
        <f>E13+G13-H13</f>
        <v>8.7</v>
      </c>
      <c r="J13" s="59"/>
      <c r="K13" s="57"/>
      <c r="L13" s="56"/>
      <c r="M13" s="57"/>
      <c r="N13" s="58">
        <f>J13+L13-M13</f>
        <v>0</v>
      </c>
      <c r="O13" s="55">
        <v>3.5</v>
      </c>
      <c r="P13" s="57">
        <v>10</v>
      </c>
      <c r="Q13" s="56">
        <f>+P13-2.45</f>
        <v>7.55</v>
      </c>
      <c r="R13" s="59">
        <v>0</v>
      </c>
      <c r="S13" s="58">
        <f>O13+Q13-R13</f>
        <v>11.05</v>
      </c>
      <c r="T13" s="55">
        <v>3.4</v>
      </c>
      <c r="U13" s="57">
        <v>10</v>
      </c>
      <c r="V13" s="56">
        <f>+U13-1.3</f>
        <v>8.7</v>
      </c>
      <c r="W13" s="59">
        <v>0</v>
      </c>
      <c r="X13" s="58">
        <f>T13+V13-W13</f>
        <v>12.1</v>
      </c>
      <c r="Y13" s="60">
        <f>SUM(E13+J13+O13+T13)</f>
        <v>6.9</v>
      </c>
      <c r="Z13" s="61">
        <f>SUM(G13+L13+Q13+V13)</f>
        <v>24.95</v>
      </c>
      <c r="AA13" s="62">
        <f>$I13+$N13+$S13+$X13</f>
        <v>31.85</v>
      </c>
      <c r="AB13" s="63"/>
    </row>
    <row r="14" spans="1:28" s="78" customFormat="1" ht="11.25">
      <c r="A14" s="64"/>
      <c r="B14" s="65" t="s">
        <v>64</v>
      </c>
      <c r="C14" s="65" t="s">
        <v>71</v>
      </c>
      <c r="D14" s="3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/>
      <c r="P14" s="69"/>
      <c r="Q14" s="68"/>
      <c r="R14" s="71"/>
      <c r="S14" s="70"/>
      <c r="T14" s="67"/>
      <c r="U14" s="69"/>
      <c r="V14" s="68"/>
      <c r="W14" s="71"/>
      <c r="X14" s="70"/>
      <c r="Y14" s="72"/>
      <c r="Z14" s="73"/>
      <c r="AA14" s="74"/>
      <c r="AB14" s="75"/>
    </row>
    <row r="15" spans="1:28" s="7" customFormat="1" ht="15">
      <c r="A15" s="52">
        <v>5</v>
      </c>
      <c r="B15" s="53" t="s">
        <v>105</v>
      </c>
      <c r="C15" s="53" t="s">
        <v>40</v>
      </c>
      <c r="D15" s="2">
        <v>2006</v>
      </c>
      <c r="E15" s="55"/>
      <c r="F15" s="57">
        <v>10</v>
      </c>
      <c r="G15" s="56">
        <v>9.3</v>
      </c>
      <c r="H15" s="57">
        <v>0</v>
      </c>
      <c r="I15" s="58">
        <f>E15+G15-H15</f>
        <v>9.3</v>
      </c>
      <c r="J15" s="59"/>
      <c r="K15" s="57"/>
      <c r="L15" s="56"/>
      <c r="M15" s="57"/>
      <c r="N15" s="58">
        <f>J15+L15-M15</f>
        <v>0</v>
      </c>
      <c r="O15" s="55">
        <v>3.7</v>
      </c>
      <c r="P15" s="57">
        <v>10</v>
      </c>
      <c r="Q15" s="56">
        <f>+P15-1.8</f>
        <v>8.2</v>
      </c>
      <c r="R15" s="59">
        <v>0</v>
      </c>
      <c r="S15" s="58">
        <f>O15+Q15-R15</f>
        <v>11.899999999999999</v>
      </c>
      <c r="T15" s="55">
        <v>3.9</v>
      </c>
      <c r="U15" s="57">
        <v>10</v>
      </c>
      <c r="V15" s="56">
        <f>+U15-3.35</f>
        <v>6.65</v>
      </c>
      <c r="W15" s="59">
        <v>0</v>
      </c>
      <c r="X15" s="58">
        <f>T15+V15-W15</f>
        <v>10.55</v>
      </c>
      <c r="Y15" s="60">
        <f>SUM(E15+J15+O15+T15)</f>
        <v>7.6</v>
      </c>
      <c r="Z15" s="61">
        <f>SUM(G15+L15+Q15+V15)</f>
        <v>24.15</v>
      </c>
      <c r="AA15" s="62">
        <f>$I15+$N15+$S15+$X15</f>
        <v>31.75</v>
      </c>
      <c r="AB15" s="63"/>
    </row>
    <row r="16" spans="1:28" s="78" customFormat="1" ht="11.25">
      <c r="A16" s="64"/>
      <c r="B16" s="65" t="s">
        <v>63</v>
      </c>
      <c r="C16" s="65" t="s">
        <v>70</v>
      </c>
      <c r="D16" s="3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/>
      <c r="P16" s="69"/>
      <c r="Q16" s="68"/>
      <c r="R16" s="71"/>
      <c r="S16" s="70"/>
      <c r="T16" s="67"/>
      <c r="U16" s="69"/>
      <c r="V16" s="68"/>
      <c r="W16" s="71"/>
      <c r="X16" s="70"/>
      <c r="Y16" s="72"/>
      <c r="Z16" s="73"/>
      <c r="AA16" s="74"/>
      <c r="AB16" s="75"/>
    </row>
    <row r="17" spans="1:28" s="7" customFormat="1" ht="15">
      <c r="A17" s="52">
        <v>6</v>
      </c>
      <c r="B17" s="53" t="s">
        <v>98</v>
      </c>
      <c r="C17" s="53" t="s">
        <v>99</v>
      </c>
      <c r="D17" s="2">
        <v>2006</v>
      </c>
      <c r="E17" s="55"/>
      <c r="F17" s="57">
        <v>10</v>
      </c>
      <c r="G17" s="56">
        <v>8.5</v>
      </c>
      <c r="H17" s="57">
        <v>0</v>
      </c>
      <c r="I17" s="58">
        <f>E17+G17-H17</f>
        <v>8.5</v>
      </c>
      <c r="J17" s="59"/>
      <c r="K17" s="57"/>
      <c r="L17" s="56"/>
      <c r="M17" s="57"/>
      <c r="N17" s="58">
        <f>J17+L17-M17</f>
        <v>0</v>
      </c>
      <c r="O17" s="55">
        <v>3.3</v>
      </c>
      <c r="P17" s="57">
        <v>10</v>
      </c>
      <c r="Q17" s="56">
        <f>+P17-1.5</f>
        <v>8.5</v>
      </c>
      <c r="R17" s="59">
        <v>0</v>
      </c>
      <c r="S17" s="58">
        <f>O17+Q17-R17</f>
        <v>11.8</v>
      </c>
      <c r="T17" s="55">
        <v>3.5</v>
      </c>
      <c r="U17" s="57">
        <v>10</v>
      </c>
      <c r="V17" s="56">
        <f>+U17-2.9</f>
        <v>7.1</v>
      </c>
      <c r="W17" s="59">
        <v>0</v>
      </c>
      <c r="X17" s="58">
        <f>T17+V17-W17</f>
        <v>10.6</v>
      </c>
      <c r="Y17" s="60">
        <f>SUM(E17+J17+O17+T17)</f>
        <v>6.8</v>
      </c>
      <c r="Z17" s="61">
        <f>SUM(G17+L17+Q17+V17)</f>
        <v>24.1</v>
      </c>
      <c r="AA17" s="62">
        <f>$I17+$N17+$S17+$X17</f>
        <v>30.9</v>
      </c>
      <c r="AB17" s="63"/>
    </row>
    <row r="18" spans="1:28" s="77" customFormat="1" ht="11.25">
      <c r="A18" s="64"/>
      <c r="B18" s="65" t="s">
        <v>91</v>
      </c>
      <c r="C18" s="65" t="s">
        <v>96</v>
      </c>
      <c r="D18" s="3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/>
      <c r="P18" s="69"/>
      <c r="Q18" s="68"/>
      <c r="R18" s="71"/>
      <c r="S18" s="70"/>
      <c r="T18" s="67"/>
      <c r="U18" s="69"/>
      <c r="V18" s="68"/>
      <c r="W18" s="71"/>
      <c r="X18" s="70"/>
      <c r="Y18" s="72"/>
      <c r="Z18" s="73"/>
      <c r="AA18" s="74"/>
      <c r="AB18" s="75"/>
    </row>
    <row r="19" spans="1:28" s="7" customFormat="1" ht="15">
      <c r="A19" s="147">
        <v>7</v>
      </c>
      <c r="B19" s="118" t="s">
        <v>146</v>
      </c>
      <c r="C19" s="118" t="s">
        <v>36</v>
      </c>
      <c r="D19" s="164">
        <v>2006</v>
      </c>
      <c r="E19" s="76"/>
      <c r="F19" s="9">
        <v>10</v>
      </c>
      <c r="G19" s="12">
        <v>8.1</v>
      </c>
      <c r="H19" s="9">
        <v>0</v>
      </c>
      <c r="I19" s="149">
        <f>E19+G19-H19</f>
        <v>8.1</v>
      </c>
      <c r="J19" s="11"/>
      <c r="K19" s="9"/>
      <c r="L19" s="12"/>
      <c r="M19" s="9"/>
      <c r="N19" s="149">
        <f>J19+L19-M19</f>
        <v>0</v>
      </c>
      <c r="O19" s="76">
        <v>3.6</v>
      </c>
      <c r="P19" s="9">
        <v>10</v>
      </c>
      <c r="Q19" s="12">
        <f>+P19-3.7</f>
        <v>6.3</v>
      </c>
      <c r="R19" s="11">
        <v>0</v>
      </c>
      <c r="S19" s="149">
        <f>O19+Q19-R19</f>
        <v>9.9</v>
      </c>
      <c r="T19" s="76">
        <v>3.4</v>
      </c>
      <c r="U19" s="9">
        <v>10</v>
      </c>
      <c r="V19" s="12">
        <f>+U19-2.6</f>
        <v>7.4</v>
      </c>
      <c r="W19" s="11">
        <v>0</v>
      </c>
      <c r="X19" s="149">
        <f>T19+V19-W19</f>
        <v>10.8</v>
      </c>
      <c r="Y19" s="150">
        <f>SUM(E19+J19+O19+T19)</f>
        <v>7</v>
      </c>
      <c r="Z19" s="151">
        <f>SUM(G19+L19+Q19+V19)</f>
        <v>21.799999999999997</v>
      </c>
      <c r="AA19" s="152">
        <f>$I19+$N19+$S19+$X19</f>
        <v>28.8</v>
      </c>
      <c r="AB19" s="63"/>
    </row>
    <row r="20" spans="1:28" s="77" customFormat="1" ht="11.25">
      <c r="A20" s="64"/>
      <c r="B20" s="65" t="s">
        <v>61</v>
      </c>
      <c r="C20" s="65" t="s">
        <v>68</v>
      </c>
      <c r="D20" s="3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/>
      <c r="P20" s="69"/>
      <c r="Q20" s="68"/>
      <c r="R20" s="71"/>
      <c r="S20" s="70"/>
      <c r="T20" s="67"/>
      <c r="U20" s="69"/>
      <c r="V20" s="68"/>
      <c r="W20" s="71"/>
      <c r="X20" s="70"/>
      <c r="Y20" s="72"/>
      <c r="Z20" s="73"/>
      <c r="AA20" s="74"/>
      <c r="AB20" s="75"/>
    </row>
    <row r="21" spans="1:28" s="7" customFormat="1" ht="15">
      <c r="A21" s="52">
        <v>8</v>
      </c>
      <c r="B21" s="53" t="s">
        <v>100</v>
      </c>
      <c r="C21" s="53" t="s">
        <v>101</v>
      </c>
      <c r="D21" s="2">
        <v>2006</v>
      </c>
      <c r="E21" s="55"/>
      <c r="F21" s="57">
        <v>10</v>
      </c>
      <c r="G21" s="56">
        <v>8.2</v>
      </c>
      <c r="H21" s="57">
        <v>0</v>
      </c>
      <c r="I21" s="58">
        <f>E21+G21-H21</f>
        <v>8.2</v>
      </c>
      <c r="J21" s="59"/>
      <c r="K21" s="57"/>
      <c r="L21" s="56"/>
      <c r="M21" s="57"/>
      <c r="N21" s="58">
        <f>J21+L21-M21</f>
        <v>0</v>
      </c>
      <c r="O21" s="55">
        <v>3.2</v>
      </c>
      <c r="P21" s="57">
        <v>10</v>
      </c>
      <c r="Q21" s="56">
        <f>+P21-2.2</f>
        <v>7.8</v>
      </c>
      <c r="R21" s="59">
        <v>0</v>
      </c>
      <c r="S21" s="58">
        <f>O21+Q21-R21</f>
        <v>11</v>
      </c>
      <c r="T21" s="55">
        <v>3.1</v>
      </c>
      <c r="U21" s="57">
        <v>10</v>
      </c>
      <c r="V21" s="56">
        <f>+U21-3.6</f>
        <v>6.4</v>
      </c>
      <c r="W21" s="59">
        <v>0</v>
      </c>
      <c r="X21" s="58">
        <f>T21+V21-W21</f>
        <v>9.5</v>
      </c>
      <c r="Y21" s="60">
        <f>SUM(E21+J21+O21+T21)</f>
        <v>6.300000000000001</v>
      </c>
      <c r="Z21" s="61">
        <f>SUM(G21+L21+Q21+V21)</f>
        <v>22.4</v>
      </c>
      <c r="AA21" s="62">
        <f>$I21+$N21+$S21+$X21</f>
        <v>28.7</v>
      </c>
      <c r="AB21" s="63"/>
    </row>
    <row r="22" spans="1:28" s="77" customFormat="1" ht="12" thickBot="1">
      <c r="A22" s="102"/>
      <c r="B22" s="79" t="s">
        <v>91</v>
      </c>
      <c r="C22" s="79" t="s">
        <v>96</v>
      </c>
      <c r="D22" s="103"/>
      <c r="E22" s="80"/>
      <c r="F22" s="82"/>
      <c r="G22" s="81"/>
      <c r="H22" s="82"/>
      <c r="I22" s="83"/>
      <c r="J22" s="84"/>
      <c r="K22" s="82"/>
      <c r="L22" s="81"/>
      <c r="M22" s="84"/>
      <c r="N22" s="83"/>
      <c r="O22" s="80"/>
      <c r="P22" s="82"/>
      <c r="Q22" s="81"/>
      <c r="R22" s="84"/>
      <c r="S22" s="83"/>
      <c r="T22" s="80"/>
      <c r="U22" s="82"/>
      <c r="V22" s="81"/>
      <c r="W22" s="84"/>
      <c r="X22" s="83"/>
      <c r="Y22" s="85"/>
      <c r="Z22" s="86"/>
      <c r="AA22" s="87"/>
      <c r="AB22" s="75"/>
    </row>
  </sheetData>
  <sheetProtection/>
  <mergeCells count="7">
    <mergeCell ref="B3:AA3"/>
    <mergeCell ref="B1:M1"/>
    <mergeCell ref="O1:Y1"/>
    <mergeCell ref="E5:I5"/>
    <mergeCell ref="J5:N5"/>
    <mergeCell ref="O5:S5"/>
    <mergeCell ref="T5:X5"/>
  </mergeCells>
  <printOptions/>
  <pageMargins left="0.09" right="0.13" top="0.3" bottom="0.23" header="0.03" footer="0.0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B32"/>
  <sheetViews>
    <sheetView zoomScalePageLayoutView="0" workbookViewId="0" topLeftCell="A1">
      <selection activeCell="AE23" sqref="AE23"/>
    </sheetView>
  </sheetViews>
  <sheetFormatPr defaultColWidth="9.140625" defaultRowHeight="12.75"/>
  <cols>
    <col min="1" max="1" width="3.57421875" style="98" customWidth="1"/>
    <col min="2" max="2" width="14.7109375" style="8" customWidth="1"/>
    <col min="3" max="3" width="10.28125" style="8" customWidth="1"/>
    <col min="4" max="4" width="3.7109375" style="99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00" customWidth="1"/>
    <col min="10" max="10" width="4.421875" style="9" customWidth="1"/>
    <col min="11" max="11" width="4.00390625" style="9" customWidth="1"/>
    <col min="12" max="12" width="4.57421875" style="10" customWidth="1"/>
    <col min="13" max="13" width="3.28125" style="9" customWidth="1"/>
    <col min="14" max="14" width="7.421875" style="100" customWidth="1"/>
    <col min="15" max="15" width="4.421875" style="11" customWidth="1"/>
    <col min="16" max="16" width="4.00390625" style="9" customWidth="1"/>
    <col min="17" max="17" width="4.57421875" style="12" customWidth="1"/>
    <col min="18" max="18" width="3.28125" style="11" customWidth="1"/>
    <col min="19" max="19" width="7.421875" style="100" customWidth="1"/>
    <col min="20" max="20" width="4.421875" style="9" customWidth="1"/>
    <col min="21" max="21" width="4.00390625" style="9" customWidth="1"/>
    <col min="22" max="22" width="4.57421875" style="10" customWidth="1"/>
    <col min="23" max="23" width="3.28125" style="9" customWidth="1"/>
    <col min="24" max="24" width="7.421875" style="100" customWidth="1"/>
    <col min="25" max="25" width="5.00390625" style="11" customWidth="1"/>
    <col min="26" max="26" width="5.421875" style="12" customWidth="1"/>
    <col min="27" max="27" width="9.7109375" style="13" customWidth="1"/>
    <col min="28" max="28" width="1.7109375" style="101" customWidth="1"/>
    <col min="29" max="16384" width="9.140625" style="4" customWidth="1"/>
  </cols>
  <sheetData>
    <row r="1" spans="2:28" s="28" customFormat="1" ht="20.25" customHeight="1">
      <c r="B1" s="181" t="s">
        <v>24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17"/>
      <c r="O1" s="182" t="s">
        <v>25</v>
      </c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16"/>
      <c r="AA1" s="116"/>
      <c r="AB1" s="29"/>
    </row>
    <row r="2" spans="1:28" s="28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180" t="s">
        <v>117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39"/>
    </row>
    <row r="4" spans="1:28" s="28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53"/>
      <c r="B6" s="154"/>
      <c r="C6" s="154"/>
      <c r="D6" s="155"/>
      <c r="E6" s="156" t="s">
        <v>6</v>
      </c>
      <c r="F6" s="157" t="s">
        <v>9</v>
      </c>
      <c r="G6" s="158" t="s">
        <v>7</v>
      </c>
      <c r="H6" s="159" t="s">
        <v>8</v>
      </c>
      <c r="I6" s="160" t="s">
        <v>10</v>
      </c>
      <c r="J6" s="156" t="s">
        <v>6</v>
      </c>
      <c r="K6" s="157" t="s">
        <v>9</v>
      </c>
      <c r="L6" s="158" t="s">
        <v>7</v>
      </c>
      <c r="M6" s="159" t="s">
        <v>8</v>
      </c>
      <c r="N6" s="160" t="s">
        <v>10</v>
      </c>
      <c r="O6" s="156" t="s">
        <v>6</v>
      </c>
      <c r="P6" s="157" t="s">
        <v>9</v>
      </c>
      <c r="Q6" s="158" t="s">
        <v>7</v>
      </c>
      <c r="R6" s="159" t="s">
        <v>8</v>
      </c>
      <c r="S6" s="160" t="s">
        <v>10</v>
      </c>
      <c r="T6" s="156" t="s">
        <v>6</v>
      </c>
      <c r="U6" s="157" t="s">
        <v>9</v>
      </c>
      <c r="V6" s="158" t="s">
        <v>7</v>
      </c>
      <c r="W6" s="159" t="s">
        <v>8</v>
      </c>
      <c r="X6" s="160" t="s">
        <v>10</v>
      </c>
      <c r="Y6" s="161" t="s">
        <v>6</v>
      </c>
      <c r="Z6" s="162" t="s">
        <v>7</v>
      </c>
      <c r="AA6" s="163" t="s">
        <v>5</v>
      </c>
      <c r="AB6" s="49"/>
    </row>
    <row r="7" spans="1:28" s="7" customFormat="1" ht="15">
      <c r="A7" s="104">
        <v>1</v>
      </c>
      <c r="B7" s="105" t="s">
        <v>120</v>
      </c>
      <c r="C7" s="105" t="s">
        <v>121</v>
      </c>
      <c r="D7" s="119">
        <v>2004</v>
      </c>
      <c r="E7" s="106"/>
      <c r="F7" s="107">
        <v>10</v>
      </c>
      <c r="G7" s="108">
        <v>9.1</v>
      </c>
      <c r="H7" s="107">
        <v>0</v>
      </c>
      <c r="I7" s="109">
        <f>E7+G7-H7</f>
        <v>9.1</v>
      </c>
      <c r="J7" s="110"/>
      <c r="K7" s="107"/>
      <c r="L7" s="108"/>
      <c r="M7" s="107"/>
      <c r="N7" s="109">
        <f>J7+L7-M7</f>
        <v>0</v>
      </c>
      <c r="O7" s="106">
        <v>3.5</v>
      </c>
      <c r="P7" s="107">
        <v>10</v>
      </c>
      <c r="Q7" s="108">
        <f>+P7-1.1</f>
        <v>8.9</v>
      </c>
      <c r="R7" s="110">
        <v>0</v>
      </c>
      <c r="S7" s="109">
        <f>O7+Q7-R7</f>
        <v>12.4</v>
      </c>
      <c r="T7" s="106">
        <v>3.3</v>
      </c>
      <c r="U7" s="107">
        <v>10</v>
      </c>
      <c r="V7" s="108">
        <f>+U7-2.15</f>
        <v>7.85</v>
      </c>
      <c r="W7" s="110">
        <v>0</v>
      </c>
      <c r="X7" s="109">
        <f>T7+V7-W7</f>
        <v>11.149999999999999</v>
      </c>
      <c r="Y7" s="111">
        <f>SUM(E7+J7+O7+T7)</f>
        <v>6.8</v>
      </c>
      <c r="Z7" s="112">
        <f>SUM(G7+L7+Q7+V7)</f>
        <v>25.85</v>
      </c>
      <c r="AA7" s="113">
        <f>$I7+$N7+$S7+$X7</f>
        <v>32.65</v>
      </c>
      <c r="AB7" s="63"/>
    </row>
    <row r="8" spans="1:28" s="77" customFormat="1" ht="11.25">
      <c r="A8" s="64"/>
      <c r="B8" s="65" t="s">
        <v>112</v>
      </c>
      <c r="C8" s="65" t="s">
        <v>114</v>
      </c>
      <c r="D8" s="3"/>
      <c r="E8" s="67"/>
      <c r="F8" s="69"/>
      <c r="G8" s="68"/>
      <c r="H8" s="69"/>
      <c r="I8" s="70"/>
      <c r="J8" s="71"/>
      <c r="K8" s="69"/>
      <c r="L8" s="68"/>
      <c r="M8" s="71"/>
      <c r="N8" s="70"/>
      <c r="O8" s="67"/>
      <c r="P8" s="69"/>
      <c r="Q8" s="68"/>
      <c r="R8" s="71"/>
      <c r="S8" s="70"/>
      <c r="T8" s="67"/>
      <c r="U8" s="69"/>
      <c r="V8" s="68"/>
      <c r="W8" s="71"/>
      <c r="X8" s="70"/>
      <c r="Y8" s="72"/>
      <c r="Z8" s="73"/>
      <c r="AA8" s="74"/>
      <c r="AB8" s="75"/>
    </row>
    <row r="9" spans="1:28" s="7" customFormat="1" ht="15">
      <c r="A9" s="52">
        <v>2</v>
      </c>
      <c r="B9" s="53" t="s">
        <v>122</v>
      </c>
      <c r="C9" s="53" t="s">
        <v>123</v>
      </c>
      <c r="D9" s="2">
        <v>2004</v>
      </c>
      <c r="E9" s="55"/>
      <c r="F9" s="57">
        <v>10</v>
      </c>
      <c r="G9" s="56">
        <v>7.6</v>
      </c>
      <c r="H9" s="57">
        <v>0</v>
      </c>
      <c r="I9" s="58">
        <f>E9+G9-H9</f>
        <v>7.6</v>
      </c>
      <c r="J9" s="59"/>
      <c r="K9" s="57"/>
      <c r="L9" s="56"/>
      <c r="M9" s="57"/>
      <c r="N9" s="58">
        <f>J9+L9-M9</f>
        <v>0</v>
      </c>
      <c r="O9" s="55">
        <v>3.3</v>
      </c>
      <c r="P9" s="57">
        <v>10</v>
      </c>
      <c r="Q9" s="56">
        <f>+P9-2.3</f>
        <v>7.7</v>
      </c>
      <c r="R9" s="59">
        <v>0</v>
      </c>
      <c r="S9" s="58">
        <f>O9+Q9-R9</f>
        <v>11</v>
      </c>
      <c r="T9" s="55">
        <v>3.1</v>
      </c>
      <c r="U9" s="57">
        <v>10</v>
      </c>
      <c r="V9" s="56">
        <f>+U9-2.85</f>
        <v>7.15</v>
      </c>
      <c r="W9" s="59">
        <v>0</v>
      </c>
      <c r="X9" s="58">
        <f>T9+V9-W9</f>
        <v>10.25</v>
      </c>
      <c r="Y9" s="60">
        <f>SUM(E9+J9+O9+T9)</f>
        <v>6.4</v>
      </c>
      <c r="Z9" s="61">
        <f>SUM(G9+L9+Q9+V9)</f>
        <v>22.450000000000003</v>
      </c>
      <c r="AA9" s="62">
        <f>$I9+$N9+$S9+$X9</f>
        <v>28.85</v>
      </c>
      <c r="AB9" s="63"/>
    </row>
    <row r="10" spans="1:28" s="77" customFormat="1" ht="11.25">
      <c r="A10" s="64"/>
      <c r="B10" s="65" t="s">
        <v>112</v>
      </c>
      <c r="C10" s="65" t="s">
        <v>114</v>
      </c>
      <c r="D10" s="3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/>
      <c r="P10" s="69"/>
      <c r="Q10" s="68"/>
      <c r="R10" s="71"/>
      <c r="S10" s="70"/>
      <c r="T10" s="67"/>
      <c r="U10" s="69"/>
      <c r="V10" s="68"/>
      <c r="W10" s="71"/>
      <c r="X10" s="70"/>
      <c r="Y10" s="72"/>
      <c r="Z10" s="73"/>
      <c r="AA10" s="74"/>
      <c r="AB10" s="75"/>
    </row>
    <row r="11" spans="1:28" s="7" customFormat="1" ht="15">
      <c r="A11" s="52">
        <v>3</v>
      </c>
      <c r="B11" s="53" t="s">
        <v>87</v>
      </c>
      <c r="C11" s="53" t="s">
        <v>88</v>
      </c>
      <c r="D11" s="2">
        <v>2007</v>
      </c>
      <c r="E11" s="55"/>
      <c r="F11" s="57">
        <v>10</v>
      </c>
      <c r="G11" s="56">
        <v>8.7</v>
      </c>
      <c r="H11" s="57">
        <v>0</v>
      </c>
      <c r="I11" s="58">
        <f>E11+G11-H11</f>
        <v>8.7</v>
      </c>
      <c r="J11" s="59"/>
      <c r="K11" s="57"/>
      <c r="L11" s="56"/>
      <c r="M11" s="57"/>
      <c r="N11" s="58">
        <f>J11+L11-M11</f>
        <v>0</v>
      </c>
      <c r="O11" s="55">
        <v>3.4</v>
      </c>
      <c r="P11" s="57">
        <v>10</v>
      </c>
      <c r="Q11" s="56">
        <f>+P11-2.7</f>
        <v>7.3</v>
      </c>
      <c r="R11" s="59">
        <v>0</v>
      </c>
      <c r="S11" s="58">
        <f>O11+Q11-R11</f>
        <v>10.7</v>
      </c>
      <c r="T11" s="55">
        <v>2.6</v>
      </c>
      <c r="U11" s="57">
        <v>10</v>
      </c>
      <c r="V11" s="56">
        <f>+U11-4.6</f>
        <v>5.4</v>
      </c>
      <c r="W11" s="59">
        <v>0</v>
      </c>
      <c r="X11" s="58">
        <f>T11+V11-W11</f>
        <v>8</v>
      </c>
      <c r="Y11" s="60">
        <f>SUM(E11+J11+O11+T11)</f>
        <v>6</v>
      </c>
      <c r="Z11" s="61">
        <f>SUM(G11+L11+Q11+V11)</f>
        <v>21.4</v>
      </c>
      <c r="AA11" s="62">
        <f>$I11+$N11+$S11+$X11</f>
        <v>27.4</v>
      </c>
      <c r="AB11" s="63"/>
    </row>
    <row r="12" spans="1:28" s="78" customFormat="1" ht="11.25">
      <c r="A12" s="64"/>
      <c r="B12" s="65" t="s">
        <v>147</v>
      </c>
      <c r="C12" s="65" t="s">
        <v>94</v>
      </c>
      <c r="D12" s="3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/>
      <c r="P12" s="69"/>
      <c r="Q12" s="68"/>
      <c r="R12" s="71"/>
      <c r="S12" s="70"/>
      <c r="T12" s="67"/>
      <c r="U12" s="69"/>
      <c r="V12" s="68"/>
      <c r="W12" s="71"/>
      <c r="X12" s="70"/>
      <c r="Y12" s="72"/>
      <c r="Z12" s="73"/>
      <c r="AA12" s="74"/>
      <c r="AB12" s="75"/>
    </row>
    <row r="13" spans="1:28" s="7" customFormat="1" ht="15">
      <c r="A13" s="147">
        <v>4</v>
      </c>
      <c r="B13" s="118" t="s">
        <v>37</v>
      </c>
      <c r="C13" s="118" t="s">
        <v>118</v>
      </c>
      <c r="D13" s="148">
        <v>2005</v>
      </c>
      <c r="E13" s="76"/>
      <c r="F13" s="9">
        <v>8</v>
      </c>
      <c r="G13" s="12">
        <v>7</v>
      </c>
      <c r="H13" s="9">
        <v>0</v>
      </c>
      <c r="I13" s="149">
        <f>E13+G13-H13</f>
        <v>7</v>
      </c>
      <c r="J13" s="11"/>
      <c r="K13" s="9"/>
      <c r="L13" s="12"/>
      <c r="M13" s="9"/>
      <c r="N13" s="149">
        <f>J13+L13-M13</f>
        <v>0</v>
      </c>
      <c r="O13" s="76">
        <v>2.5</v>
      </c>
      <c r="P13" s="9">
        <v>10</v>
      </c>
      <c r="Q13" s="12">
        <f>+P13-2.95</f>
        <v>7.05</v>
      </c>
      <c r="R13" s="11">
        <v>0</v>
      </c>
      <c r="S13" s="149">
        <f>O13+Q13-R13</f>
        <v>9.55</v>
      </c>
      <c r="T13" s="76">
        <v>3.3</v>
      </c>
      <c r="U13" s="9">
        <v>10</v>
      </c>
      <c r="V13" s="12">
        <f>+U13-2.7</f>
        <v>7.3</v>
      </c>
      <c r="W13" s="11">
        <v>0</v>
      </c>
      <c r="X13" s="149">
        <f>T13+V13-W13</f>
        <v>10.6</v>
      </c>
      <c r="Y13" s="150">
        <f>SUM(E13+J13+O13+T13)</f>
        <v>5.8</v>
      </c>
      <c r="Z13" s="151">
        <f>SUM(G13+L13+Q13+V13)</f>
        <v>21.35</v>
      </c>
      <c r="AA13" s="152">
        <f>$I13+$N13+$S13+$X13</f>
        <v>27.15</v>
      </c>
      <c r="AB13" s="63"/>
    </row>
    <row r="14" spans="1:28" s="77" customFormat="1" ht="11.25">
      <c r="A14" s="64"/>
      <c r="B14" s="65" t="s">
        <v>60</v>
      </c>
      <c r="C14" s="65" t="s">
        <v>67</v>
      </c>
      <c r="D14" s="66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/>
      <c r="P14" s="69"/>
      <c r="Q14" s="68"/>
      <c r="R14" s="71"/>
      <c r="S14" s="70"/>
      <c r="T14" s="67"/>
      <c r="U14" s="69"/>
      <c r="V14" s="68"/>
      <c r="W14" s="71"/>
      <c r="X14" s="70"/>
      <c r="Y14" s="72"/>
      <c r="Z14" s="73"/>
      <c r="AA14" s="74"/>
      <c r="AB14" s="75"/>
    </row>
    <row r="15" spans="1:28" s="7" customFormat="1" ht="15">
      <c r="A15" s="52">
        <v>5</v>
      </c>
      <c r="B15" s="53" t="s">
        <v>97</v>
      </c>
      <c r="C15" s="53" t="s">
        <v>54</v>
      </c>
      <c r="D15" s="54">
        <v>2006</v>
      </c>
      <c r="E15" s="55"/>
      <c r="F15" s="57">
        <v>10</v>
      </c>
      <c r="G15" s="56">
        <v>8.7</v>
      </c>
      <c r="H15" s="57">
        <v>0</v>
      </c>
      <c r="I15" s="58">
        <f>E15+G15-H15</f>
        <v>8.7</v>
      </c>
      <c r="J15" s="59"/>
      <c r="K15" s="57"/>
      <c r="L15" s="56"/>
      <c r="M15" s="57"/>
      <c r="N15" s="58">
        <f>J15+L15-M15</f>
        <v>0</v>
      </c>
      <c r="O15" s="55">
        <v>2.8</v>
      </c>
      <c r="P15" s="57">
        <v>10</v>
      </c>
      <c r="Q15" s="56">
        <f>+P15-4.75</f>
        <v>5.25</v>
      </c>
      <c r="R15" s="59">
        <v>0</v>
      </c>
      <c r="S15" s="58">
        <f>O15+Q15-R15</f>
        <v>8.05</v>
      </c>
      <c r="T15" s="55">
        <v>3.4</v>
      </c>
      <c r="U15" s="57">
        <v>10</v>
      </c>
      <c r="V15" s="56">
        <f>+U15-3</f>
        <v>7</v>
      </c>
      <c r="W15" s="59">
        <v>0</v>
      </c>
      <c r="X15" s="58">
        <f>T15+V15-W15</f>
        <v>10.4</v>
      </c>
      <c r="Y15" s="60">
        <f>SUM(E15+J15+O15+T15)</f>
        <v>6.199999999999999</v>
      </c>
      <c r="Z15" s="61">
        <f>SUM(G15+L15+Q15+V15)</f>
        <v>20.95</v>
      </c>
      <c r="AA15" s="62">
        <f>$I15+$N15+$S15+$X15</f>
        <v>27.15</v>
      </c>
      <c r="AB15" s="63"/>
    </row>
    <row r="16" spans="1:28" s="77" customFormat="1" ht="11.25">
      <c r="A16" s="64"/>
      <c r="B16" s="65" t="s">
        <v>60</v>
      </c>
      <c r="C16" s="65" t="s">
        <v>113</v>
      </c>
      <c r="D16" s="66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/>
      <c r="P16" s="69"/>
      <c r="Q16" s="68"/>
      <c r="R16" s="71"/>
      <c r="S16" s="70"/>
      <c r="T16" s="67"/>
      <c r="U16" s="69"/>
      <c r="V16" s="68"/>
      <c r="W16" s="71"/>
      <c r="X16" s="70"/>
      <c r="Y16" s="72"/>
      <c r="Z16" s="73"/>
      <c r="AA16" s="74"/>
      <c r="AB16" s="75"/>
    </row>
    <row r="17" spans="1:28" s="7" customFormat="1" ht="15">
      <c r="A17" s="52">
        <v>6</v>
      </c>
      <c r="B17" s="53" t="s">
        <v>107</v>
      </c>
      <c r="C17" s="53" t="s">
        <v>108</v>
      </c>
      <c r="D17" s="2">
        <v>2006</v>
      </c>
      <c r="E17" s="55"/>
      <c r="F17" s="57">
        <v>8</v>
      </c>
      <c r="G17" s="56">
        <v>7</v>
      </c>
      <c r="H17" s="57">
        <v>0</v>
      </c>
      <c r="I17" s="58">
        <f>E17+G17-H17</f>
        <v>7</v>
      </c>
      <c r="J17" s="59"/>
      <c r="K17" s="57"/>
      <c r="L17" s="56"/>
      <c r="M17" s="57"/>
      <c r="N17" s="58">
        <f>J17+L17-M17</f>
        <v>0</v>
      </c>
      <c r="O17" s="55">
        <v>3</v>
      </c>
      <c r="P17" s="57">
        <v>10</v>
      </c>
      <c r="Q17" s="56">
        <f>+P17-2.7</f>
        <v>7.3</v>
      </c>
      <c r="R17" s="59">
        <v>0</v>
      </c>
      <c r="S17" s="58">
        <f>O17+Q17-R17</f>
        <v>10.3</v>
      </c>
      <c r="T17" s="55">
        <v>2.5</v>
      </c>
      <c r="U17" s="57">
        <v>10</v>
      </c>
      <c r="V17" s="56">
        <f>+U17-3.9</f>
        <v>6.1</v>
      </c>
      <c r="W17" s="59">
        <v>0</v>
      </c>
      <c r="X17" s="58">
        <f>T17+V17-W17</f>
        <v>8.6</v>
      </c>
      <c r="Y17" s="60">
        <f>SUM(E17+J17+O17+T17)</f>
        <v>5.5</v>
      </c>
      <c r="Z17" s="61">
        <f>SUM(G17+L17+Q17+V17)</f>
        <v>20.4</v>
      </c>
      <c r="AA17" s="62">
        <f>$I17+$N17+$S17+$X17</f>
        <v>25.9</v>
      </c>
      <c r="AB17" s="63"/>
    </row>
    <row r="18" spans="1:28" s="78" customFormat="1" ht="11.25">
      <c r="A18" s="64"/>
      <c r="B18" s="65" t="s">
        <v>147</v>
      </c>
      <c r="C18" s="65" t="s">
        <v>94</v>
      </c>
      <c r="D18" s="3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/>
      <c r="P18" s="69"/>
      <c r="Q18" s="68"/>
      <c r="R18" s="71"/>
      <c r="S18" s="70"/>
      <c r="T18" s="67"/>
      <c r="U18" s="69"/>
      <c r="V18" s="68"/>
      <c r="W18" s="71"/>
      <c r="X18" s="70"/>
      <c r="Y18" s="72"/>
      <c r="Z18" s="73"/>
      <c r="AA18" s="74"/>
      <c r="AB18" s="75"/>
    </row>
    <row r="19" spans="1:28" s="7" customFormat="1" ht="15">
      <c r="A19" s="52">
        <v>7</v>
      </c>
      <c r="B19" s="53" t="s">
        <v>119</v>
      </c>
      <c r="C19" s="53" t="s">
        <v>42</v>
      </c>
      <c r="D19" s="54">
        <v>2004</v>
      </c>
      <c r="E19" s="55"/>
      <c r="F19" s="57">
        <v>10</v>
      </c>
      <c r="G19" s="56">
        <v>8.3</v>
      </c>
      <c r="H19" s="57">
        <v>0</v>
      </c>
      <c r="I19" s="58">
        <f>E19+G19-H19</f>
        <v>8.3</v>
      </c>
      <c r="J19" s="59"/>
      <c r="K19" s="57"/>
      <c r="L19" s="56"/>
      <c r="M19" s="57"/>
      <c r="N19" s="58">
        <f>J19+L19-M19</f>
        <v>0</v>
      </c>
      <c r="O19" s="55">
        <v>2.3</v>
      </c>
      <c r="P19" s="57">
        <v>10</v>
      </c>
      <c r="Q19" s="56">
        <f>+P19-5.9</f>
        <v>4.1</v>
      </c>
      <c r="R19" s="59">
        <v>0</v>
      </c>
      <c r="S19" s="58">
        <f>O19+Q19-R19</f>
        <v>6.3999999999999995</v>
      </c>
      <c r="T19" s="55">
        <v>3.4</v>
      </c>
      <c r="U19" s="57">
        <v>10</v>
      </c>
      <c r="V19" s="56">
        <f>+U19-2.5</f>
        <v>7.5</v>
      </c>
      <c r="W19" s="59">
        <v>0</v>
      </c>
      <c r="X19" s="58">
        <f>T19+V19-W19</f>
        <v>10.9</v>
      </c>
      <c r="Y19" s="60">
        <f>SUM(E19+J19+O19+T19)</f>
        <v>5.699999999999999</v>
      </c>
      <c r="Z19" s="61">
        <f>SUM(G19+L19+Q19+V19)</f>
        <v>19.9</v>
      </c>
      <c r="AA19" s="62">
        <f>$I19+$N19+$S19+$X19</f>
        <v>25.6</v>
      </c>
      <c r="AB19" s="63"/>
    </row>
    <row r="20" spans="1:28" s="77" customFormat="1" ht="11.25">
      <c r="A20" s="64"/>
      <c r="B20" s="65" t="s">
        <v>60</v>
      </c>
      <c r="C20" s="65" t="s">
        <v>113</v>
      </c>
      <c r="D20" s="66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/>
      <c r="P20" s="69"/>
      <c r="Q20" s="68"/>
      <c r="R20" s="71"/>
      <c r="S20" s="70"/>
      <c r="T20" s="67"/>
      <c r="U20" s="69"/>
      <c r="V20" s="68"/>
      <c r="W20" s="71"/>
      <c r="X20" s="70"/>
      <c r="Y20" s="72"/>
      <c r="Z20" s="73"/>
      <c r="AA20" s="74"/>
      <c r="AB20" s="75"/>
    </row>
    <row r="21" spans="1:28" s="7" customFormat="1" ht="15">
      <c r="A21" s="52">
        <v>8</v>
      </c>
      <c r="B21" s="53" t="s">
        <v>106</v>
      </c>
      <c r="C21" s="53" t="s">
        <v>48</v>
      </c>
      <c r="D21" s="2">
        <v>2006</v>
      </c>
      <c r="E21" s="55"/>
      <c r="F21" s="57">
        <v>8</v>
      </c>
      <c r="G21" s="56">
        <v>7.3</v>
      </c>
      <c r="H21" s="57">
        <v>0</v>
      </c>
      <c r="I21" s="58">
        <f>E21+G21-H21</f>
        <v>7.3</v>
      </c>
      <c r="J21" s="59"/>
      <c r="K21" s="57"/>
      <c r="L21" s="56"/>
      <c r="M21" s="57"/>
      <c r="N21" s="58">
        <f>J21+L21-M21</f>
        <v>0</v>
      </c>
      <c r="O21" s="55">
        <v>3.2</v>
      </c>
      <c r="P21" s="57">
        <v>10</v>
      </c>
      <c r="Q21" s="56">
        <f>+P21-2.6</f>
        <v>7.4</v>
      </c>
      <c r="R21" s="59">
        <v>0</v>
      </c>
      <c r="S21" s="58">
        <f>O21+Q21-R21</f>
        <v>10.600000000000001</v>
      </c>
      <c r="T21" s="55">
        <v>3.3</v>
      </c>
      <c r="U21" s="57">
        <v>10</v>
      </c>
      <c r="V21" s="56">
        <f>+U21-5.65</f>
        <v>4.35</v>
      </c>
      <c r="W21" s="59">
        <v>0</v>
      </c>
      <c r="X21" s="58">
        <f>T21+V21-W21</f>
        <v>7.6499999999999995</v>
      </c>
      <c r="Y21" s="60">
        <f>SUM(E21+J21+O21+T21)</f>
        <v>6.5</v>
      </c>
      <c r="Z21" s="61">
        <f>SUM(G21+L21+Q21+V21)</f>
        <v>19.049999999999997</v>
      </c>
      <c r="AA21" s="62">
        <f>$I21+$N21+$S21+$X21</f>
        <v>25.55</v>
      </c>
      <c r="AB21" s="63"/>
    </row>
    <row r="22" spans="1:28" s="78" customFormat="1" ht="11.25">
      <c r="A22" s="64"/>
      <c r="B22" s="65" t="s">
        <v>147</v>
      </c>
      <c r="C22" s="65" t="s">
        <v>94</v>
      </c>
      <c r="D22" s="3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/>
      <c r="P22" s="69"/>
      <c r="Q22" s="68"/>
      <c r="R22" s="71"/>
      <c r="S22" s="70"/>
      <c r="T22" s="67"/>
      <c r="U22" s="69"/>
      <c r="V22" s="68"/>
      <c r="W22" s="71"/>
      <c r="X22" s="70"/>
      <c r="Y22" s="72"/>
      <c r="Z22" s="73"/>
      <c r="AA22" s="74"/>
      <c r="AB22" s="75"/>
    </row>
    <row r="23" spans="1:28" s="7" customFormat="1" ht="15">
      <c r="A23" s="52">
        <v>9</v>
      </c>
      <c r="B23" s="53" t="s">
        <v>81</v>
      </c>
      <c r="C23" s="53" t="s">
        <v>42</v>
      </c>
      <c r="D23" s="2">
        <v>2007</v>
      </c>
      <c r="E23" s="55"/>
      <c r="F23" s="57">
        <v>8</v>
      </c>
      <c r="G23" s="56">
        <v>6.7</v>
      </c>
      <c r="H23" s="57">
        <v>0</v>
      </c>
      <c r="I23" s="58">
        <f>E23+G23-H23</f>
        <v>6.7</v>
      </c>
      <c r="J23" s="59"/>
      <c r="K23" s="57"/>
      <c r="L23" s="56"/>
      <c r="M23" s="57"/>
      <c r="N23" s="58">
        <f>J23+L23-M23</f>
        <v>0</v>
      </c>
      <c r="O23" s="55">
        <v>3.1</v>
      </c>
      <c r="P23" s="57">
        <v>10</v>
      </c>
      <c r="Q23" s="56">
        <f>+P23-2.5</f>
        <v>7.5</v>
      </c>
      <c r="R23" s="59">
        <v>0</v>
      </c>
      <c r="S23" s="58">
        <f>O23+Q23-R23</f>
        <v>10.6</v>
      </c>
      <c r="T23" s="55">
        <v>2.4</v>
      </c>
      <c r="U23" s="57">
        <v>10</v>
      </c>
      <c r="V23" s="56">
        <f>+U23-4.2</f>
        <v>5.8</v>
      </c>
      <c r="W23" s="59">
        <v>0</v>
      </c>
      <c r="X23" s="58">
        <f>T23+V23-W23</f>
        <v>8.2</v>
      </c>
      <c r="Y23" s="60">
        <f>SUM(E23+J23+O23+T23)</f>
        <v>5.5</v>
      </c>
      <c r="Z23" s="61">
        <f>SUM(G23+L23+Q23+V23)</f>
        <v>20</v>
      </c>
      <c r="AA23" s="62">
        <f>$I23+$N23+$S23+$X23</f>
        <v>25.5</v>
      </c>
      <c r="AB23" s="63"/>
    </row>
    <row r="24" spans="1:28" s="78" customFormat="1" ht="11.25">
      <c r="A24" s="64"/>
      <c r="B24" s="65" t="s">
        <v>147</v>
      </c>
      <c r="C24" s="65" t="s">
        <v>94</v>
      </c>
      <c r="D24" s="3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/>
      <c r="P24" s="69"/>
      <c r="Q24" s="68"/>
      <c r="R24" s="71"/>
      <c r="S24" s="70"/>
      <c r="T24" s="67"/>
      <c r="U24" s="69"/>
      <c r="V24" s="68"/>
      <c r="W24" s="71"/>
      <c r="X24" s="70"/>
      <c r="Y24" s="72"/>
      <c r="Z24" s="73"/>
      <c r="AA24" s="74"/>
      <c r="AB24" s="75"/>
    </row>
    <row r="25" spans="1:28" s="7" customFormat="1" ht="15">
      <c r="A25" s="147">
        <v>10</v>
      </c>
      <c r="B25" s="118" t="s">
        <v>31</v>
      </c>
      <c r="C25" s="118" t="s">
        <v>44</v>
      </c>
      <c r="D25" s="148">
        <v>2006</v>
      </c>
      <c r="E25" s="76"/>
      <c r="F25" s="9">
        <v>8</v>
      </c>
      <c r="G25" s="12">
        <v>6.5</v>
      </c>
      <c r="H25" s="9">
        <v>0</v>
      </c>
      <c r="I25" s="149">
        <f>E25+G25-H25</f>
        <v>6.5</v>
      </c>
      <c r="J25" s="11"/>
      <c r="K25" s="9"/>
      <c r="L25" s="12"/>
      <c r="M25" s="9"/>
      <c r="N25" s="149">
        <f>J25+L25-M25</f>
        <v>0</v>
      </c>
      <c r="O25" s="76">
        <v>2.4</v>
      </c>
      <c r="P25" s="9">
        <v>10</v>
      </c>
      <c r="Q25" s="12">
        <f>+P25-3.7</f>
        <v>6.3</v>
      </c>
      <c r="R25" s="11">
        <v>0</v>
      </c>
      <c r="S25" s="149">
        <f>O25+Q25-R25</f>
        <v>8.7</v>
      </c>
      <c r="T25" s="76">
        <v>3.2</v>
      </c>
      <c r="U25" s="9">
        <v>10</v>
      </c>
      <c r="V25" s="12">
        <f>+U25-3.4</f>
        <v>6.6</v>
      </c>
      <c r="W25" s="11">
        <v>0</v>
      </c>
      <c r="X25" s="149">
        <f>T25+V25-W25</f>
        <v>9.8</v>
      </c>
      <c r="Y25" s="150">
        <f>SUM(E25+J25+O25+T25)</f>
        <v>5.6</v>
      </c>
      <c r="Z25" s="151">
        <f>SUM(G25+L25+Q25+V25)</f>
        <v>19.4</v>
      </c>
      <c r="AA25" s="152">
        <f>$I25+$N25+$S25+$X25</f>
        <v>25</v>
      </c>
      <c r="AB25" s="63"/>
    </row>
    <row r="26" spans="1:28" s="77" customFormat="1" ht="11.25">
      <c r="A26" s="64"/>
      <c r="B26" s="65" t="s">
        <v>60</v>
      </c>
      <c r="C26" s="65" t="s">
        <v>67</v>
      </c>
      <c r="D26" s="66"/>
      <c r="E26" s="67"/>
      <c r="F26" s="69"/>
      <c r="G26" s="68"/>
      <c r="H26" s="69"/>
      <c r="I26" s="70"/>
      <c r="J26" s="71"/>
      <c r="K26" s="69"/>
      <c r="L26" s="68"/>
      <c r="M26" s="71"/>
      <c r="N26" s="70"/>
      <c r="O26" s="67"/>
      <c r="P26" s="69"/>
      <c r="Q26" s="68"/>
      <c r="R26" s="71"/>
      <c r="S26" s="70"/>
      <c r="T26" s="67"/>
      <c r="U26" s="69"/>
      <c r="V26" s="68"/>
      <c r="W26" s="71"/>
      <c r="X26" s="70"/>
      <c r="Y26" s="72"/>
      <c r="Z26" s="73"/>
      <c r="AA26" s="74"/>
      <c r="AB26" s="75"/>
    </row>
    <row r="27" spans="1:28" s="7" customFormat="1" ht="15">
      <c r="A27" s="52">
        <v>11</v>
      </c>
      <c r="B27" s="53" t="s">
        <v>103</v>
      </c>
      <c r="C27" s="53" t="s">
        <v>44</v>
      </c>
      <c r="D27" s="2">
        <v>2006</v>
      </c>
      <c r="E27" s="55"/>
      <c r="F27" s="57">
        <v>8</v>
      </c>
      <c r="G27" s="56">
        <v>6.5</v>
      </c>
      <c r="H27" s="57">
        <v>0</v>
      </c>
      <c r="I27" s="58">
        <f>E27+G27-H27</f>
        <v>6.5</v>
      </c>
      <c r="J27" s="59"/>
      <c r="K27" s="57"/>
      <c r="L27" s="56"/>
      <c r="M27" s="57"/>
      <c r="N27" s="58">
        <f>J27+L27-M27</f>
        <v>0</v>
      </c>
      <c r="O27" s="55">
        <v>3</v>
      </c>
      <c r="P27" s="57">
        <v>10</v>
      </c>
      <c r="Q27" s="56">
        <f>+P27-1.5</f>
        <v>8.5</v>
      </c>
      <c r="R27" s="59">
        <v>0</v>
      </c>
      <c r="S27" s="58">
        <f>O27+Q27-R27</f>
        <v>11.5</v>
      </c>
      <c r="T27" s="55">
        <v>2.6</v>
      </c>
      <c r="U27" s="57">
        <v>10</v>
      </c>
      <c r="V27" s="56">
        <f>+U27-5.75</f>
        <v>4.25</v>
      </c>
      <c r="W27" s="59">
        <v>0</v>
      </c>
      <c r="X27" s="58">
        <f>T27+V27-W27</f>
        <v>6.85</v>
      </c>
      <c r="Y27" s="60">
        <f>SUM(E27+J27+O27+T27)</f>
        <v>5.6</v>
      </c>
      <c r="Z27" s="61">
        <f>SUM(G27+L27+Q27+V27)</f>
        <v>19.25</v>
      </c>
      <c r="AA27" s="62">
        <f>$I27+$N27+$S27+$X27</f>
        <v>24.85</v>
      </c>
      <c r="AB27" s="63"/>
    </row>
    <row r="28" spans="1:28" s="77" customFormat="1" ht="11.25">
      <c r="A28" s="64"/>
      <c r="B28" s="65" t="s">
        <v>62</v>
      </c>
      <c r="C28" s="65" t="s">
        <v>69</v>
      </c>
      <c r="D28" s="3"/>
      <c r="E28" s="67"/>
      <c r="F28" s="69"/>
      <c r="G28" s="68"/>
      <c r="H28" s="69"/>
      <c r="I28" s="70"/>
      <c r="J28" s="71"/>
      <c r="K28" s="69"/>
      <c r="L28" s="68"/>
      <c r="M28" s="71"/>
      <c r="N28" s="70"/>
      <c r="O28" s="67"/>
      <c r="P28" s="69"/>
      <c r="Q28" s="68"/>
      <c r="R28" s="71"/>
      <c r="S28" s="70"/>
      <c r="T28" s="67"/>
      <c r="U28" s="69"/>
      <c r="V28" s="68"/>
      <c r="W28" s="71"/>
      <c r="X28" s="70"/>
      <c r="Y28" s="72"/>
      <c r="Z28" s="73"/>
      <c r="AA28" s="74"/>
      <c r="AB28" s="75"/>
    </row>
    <row r="29" spans="1:28" s="132" customFormat="1" ht="15">
      <c r="A29" s="120" t="s">
        <v>12</v>
      </c>
      <c r="B29" s="121" t="s">
        <v>124</v>
      </c>
      <c r="C29" s="121" t="s">
        <v>75</v>
      </c>
      <c r="D29" s="122">
        <v>2005</v>
      </c>
      <c r="E29" s="123"/>
      <c r="F29" s="124"/>
      <c r="G29" s="125"/>
      <c r="H29" s="124"/>
      <c r="I29" s="126">
        <f>E29+G29-H29</f>
        <v>0</v>
      </c>
      <c r="J29" s="127"/>
      <c r="K29" s="124"/>
      <c r="L29" s="125"/>
      <c r="M29" s="124"/>
      <c r="N29" s="126">
        <f>J29+L29-M29</f>
        <v>0</v>
      </c>
      <c r="O29" s="123"/>
      <c r="P29" s="124"/>
      <c r="Q29" s="125"/>
      <c r="R29" s="127"/>
      <c r="S29" s="126">
        <f>O29+Q29-R29</f>
        <v>0</v>
      </c>
      <c r="T29" s="123"/>
      <c r="U29" s="124"/>
      <c r="V29" s="125"/>
      <c r="W29" s="127"/>
      <c r="X29" s="126">
        <f>T29+V29-W29</f>
        <v>0</v>
      </c>
      <c r="Y29" s="128">
        <f>SUM(E29+J29+O29+T29)</f>
        <v>0</v>
      </c>
      <c r="Z29" s="129">
        <f>SUM(G29+L29+Q29+V29)</f>
        <v>0</v>
      </c>
      <c r="AA29" s="130">
        <f>$I29+$N29+$S29+$X29</f>
        <v>0</v>
      </c>
      <c r="AB29" s="131"/>
    </row>
    <row r="30" spans="1:28" s="145" customFormat="1" ht="11.25">
      <c r="A30" s="133"/>
      <c r="B30" s="134" t="s">
        <v>63</v>
      </c>
      <c r="C30" s="134" t="s">
        <v>70</v>
      </c>
      <c r="D30" s="135"/>
      <c r="E30" s="136"/>
      <c r="F30" s="137"/>
      <c r="G30" s="138"/>
      <c r="H30" s="137"/>
      <c r="I30" s="139"/>
      <c r="J30" s="140"/>
      <c r="K30" s="137"/>
      <c r="L30" s="138"/>
      <c r="M30" s="140"/>
      <c r="N30" s="139"/>
      <c r="O30" s="136"/>
      <c r="P30" s="137"/>
      <c r="Q30" s="138"/>
      <c r="R30" s="140"/>
      <c r="S30" s="139"/>
      <c r="T30" s="136"/>
      <c r="U30" s="137"/>
      <c r="V30" s="138"/>
      <c r="W30" s="140"/>
      <c r="X30" s="139"/>
      <c r="Y30" s="141"/>
      <c r="Z30" s="142"/>
      <c r="AA30" s="143"/>
      <c r="AB30" s="144"/>
    </row>
    <row r="31" spans="1:28" s="132" customFormat="1" ht="15">
      <c r="A31" s="120">
        <v>7</v>
      </c>
      <c r="B31" s="121" t="s">
        <v>89</v>
      </c>
      <c r="C31" s="121" t="s">
        <v>59</v>
      </c>
      <c r="D31" s="122">
        <v>2007</v>
      </c>
      <c r="E31" s="123"/>
      <c r="F31" s="124"/>
      <c r="G31" s="125"/>
      <c r="H31" s="124"/>
      <c r="I31" s="126">
        <f>E31+G31-H31</f>
        <v>0</v>
      </c>
      <c r="J31" s="127"/>
      <c r="K31" s="124"/>
      <c r="L31" s="125"/>
      <c r="M31" s="124"/>
      <c r="N31" s="126">
        <f>J31+L31-M31</f>
        <v>0</v>
      </c>
      <c r="O31" s="123"/>
      <c r="P31" s="124"/>
      <c r="Q31" s="125"/>
      <c r="R31" s="127"/>
      <c r="S31" s="126">
        <f>O31+Q31-R31</f>
        <v>0</v>
      </c>
      <c r="T31" s="123"/>
      <c r="U31" s="124"/>
      <c r="V31" s="125"/>
      <c r="W31" s="127"/>
      <c r="X31" s="126">
        <f>T31+V31-W31</f>
        <v>0</v>
      </c>
      <c r="Y31" s="128">
        <f>SUM(E31+J31+O31+T31)</f>
        <v>0</v>
      </c>
      <c r="Z31" s="129">
        <f>SUM(G31+L31+Q31+V31)</f>
        <v>0</v>
      </c>
      <c r="AA31" s="130">
        <f>$I31+$N31+$S31+$X31</f>
        <v>0</v>
      </c>
      <c r="AB31" s="131"/>
    </row>
    <row r="32" spans="1:28" s="146" customFormat="1" ht="12" thickBot="1">
      <c r="A32" s="166"/>
      <c r="B32" s="167" t="s">
        <v>64</v>
      </c>
      <c r="C32" s="167" t="s">
        <v>71</v>
      </c>
      <c r="D32" s="168"/>
      <c r="E32" s="169"/>
      <c r="F32" s="170"/>
      <c r="G32" s="171"/>
      <c r="H32" s="170"/>
      <c r="I32" s="172"/>
      <c r="J32" s="173"/>
      <c r="K32" s="170"/>
      <c r="L32" s="171"/>
      <c r="M32" s="173"/>
      <c r="N32" s="172"/>
      <c r="O32" s="169"/>
      <c r="P32" s="170"/>
      <c r="Q32" s="171"/>
      <c r="R32" s="173"/>
      <c r="S32" s="172"/>
      <c r="T32" s="169"/>
      <c r="U32" s="170"/>
      <c r="V32" s="171"/>
      <c r="W32" s="173"/>
      <c r="X32" s="172"/>
      <c r="Y32" s="174"/>
      <c r="Z32" s="175"/>
      <c r="AA32" s="176"/>
      <c r="AB32" s="144"/>
    </row>
  </sheetData>
  <sheetProtection/>
  <mergeCells count="7">
    <mergeCell ref="B3:AA3"/>
    <mergeCell ref="B1:M1"/>
    <mergeCell ref="O1:Y1"/>
    <mergeCell ref="E5:I5"/>
    <mergeCell ref="J5:N5"/>
    <mergeCell ref="O5:S5"/>
    <mergeCell ref="T5:X5"/>
  </mergeCells>
  <printOptions/>
  <pageMargins left="0.09" right="0.08" top="0.29" bottom="0.24" header="0.06" footer="0.0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B31"/>
  <sheetViews>
    <sheetView zoomScalePageLayoutView="0" workbookViewId="0" topLeftCell="A1">
      <selection activeCell="Z33" sqref="Z33"/>
    </sheetView>
  </sheetViews>
  <sheetFormatPr defaultColWidth="9.140625" defaultRowHeight="12.75"/>
  <cols>
    <col min="1" max="1" width="3.57421875" style="98" customWidth="1"/>
    <col min="2" max="2" width="14.7109375" style="8" customWidth="1"/>
    <col min="3" max="3" width="10.28125" style="8" customWidth="1"/>
    <col min="4" max="4" width="3.7109375" style="99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00" customWidth="1"/>
    <col min="10" max="10" width="4.421875" style="9" customWidth="1"/>
    <col min="11" max="11" width="4.00390625" style="9" customWidth="1"/>
    <col min="12" max="12" width="4.57421875" style="10" customWidth="1"/>
    <col min="13" max="13" width="3.28125" style="9" customWidth="1"/>
    <col min="14" max="14" width="7.421875" style="100" customWidth="1"/>
    <col min="15" max="15" width="4.421875" style="11" customWidth="1"/>
    <col min="16" max="16" width="4.00390625" style="9" customWidth="1"/>
    <col min="17" max="17" width="4.57421875" style="12" customWidth="1"/>
    <col min="18" max="18" width="3.28125" style="11" customWidth="1"/>
    <col min="19" max="19" width="7.421875" style="100" customWidth="1"/>
    <col min="20" max="20" width="4.421875" style="9" customWidth="1"/>
    <col min="21" max="21" width="4.00390625" style="9" customWidth="1"/>
    <col min="22" max="22" width="4.57421875" style="10" customWidth="1"/>
    <col min="23" max="23" width="3.28125" style="9" customWidth="1"/>
    <col min="24" max="24" width="7.421875" style="100" customWidth="1"/>
    <col min="25" max="25" width="5.00390625" style="11" customWidth="1"/>
    <col min="26" max="26" width="5.421875" style="12" customWidth="1"/>
    <col min="27" max="27" width="9.7109375" style="13" customWidth="1"/>
    <col min="28" max="28" width="1.7109375" style="101" customWidth="1"/>
    <col min="29" max="16384" width="9.140625" style="4" customWidth="1"/>
  </cols>
  <sheetData>
    <row r="1" spans="2:28" s="28" customFormat="1" ht="20.25" customHeight="1">
      <c r="B1" s="181" t="s">
        <v>24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17"/>
      <c r="O1" s="182" t="s">
        <v>25</v>
      </c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16"/>
      <c r="AA1" s="116"/>
      <c r="AB1" s="29"/>
    </row>
    <row r="2" spans="1:28" s="28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180" t="s">
        <v>27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39"/>
    </row>
    <row r="4" spans="1:28" s="28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53"/>
      <c r="B6" s="154"/>
      <c r="C6" s="154"/>
      <c r="D6" s="155"/>
      <c r="E6" s="156" t="s">
        <v>6</v>
      </c>
      <c r="F6" s="157" t="s">
        <v>9</v>
      </c>
      <c r="G6" s="158" t="s">
        <v>7</v>
      </c>
      <c r="H6" s="159" t="s">
        <v>8</v>
      </c>
      <c r="I6" s="160" t="s">
        <v>10</v>
      </c>
      <c r="J6" s="156" t="s">
        <v>6</v>
      </c>
      <c r="K6" s="157" t="s">
        <v>9</v>
      </c>
      <c r="L6" s="158" t="s">
        <v>7</v>
      </c>
      <c r="M6" s="159" t="s">
        <v>8</v>
      </c>
      <c r="N6" s="160" t="s">
        <v>10</v>
      </c>
      <c r="O6" s="156" t="s">
        <v>6</v>
      </c>
      <c r="P6" s="157" t="s">
        <v>9</v>
      </c>
      <c r="Q6" s="158" t="s">
        <v>7</v>
      </c>
      <c r="R6" s="159" t="s">
        <v>8</v>
      </c>
      <c r="S6" s="160" t="s">
        <v>10</v>
      </c>
      <c r="T6" s="156" t="s">
        <v>6</v>
      </c>
      <c r="U6" s="157" t="s">
        <v>9</v>
      </c>
      <c r="V6" s="158" t="s">
        <v>7</v>
      </c>
      <c r="W6" s="159" t="s">
        <v>8</v>
      </c>
      <c r="X6" s="160" t="s">
        <v>10</v>
      </c>
      <c r="Y6" s="161" t="s">
        <v>6</v>
      </c>
      <c r="Z6" s="162" t="s">
        <v>7</v>
      </c>
      <c r="AA6" s="163" t="s">
        <v>5</v>
      </c>
      <c r="AB6" s="49"/>
    </row>
    <row r="7" spans="1:28" s="7" customFormat="1" ht="15">
      <c r="A7" s="104">
        <v>1</v>
      </c>
      <c r="B7" s="105" t="s">
        <v>128</v>
      </c>
      <c r="C7" s="105" t="s">
        <v>123</v>
      </c>
      <c r="D7" s="119">
        <v>2005</v>
      </c>
      <c r="E7" s="106">
        <v>2.4</v>
      </c>
      <c r="F7" s="107">
        <v>10</v>
      </c>
      <c r="G7" s="108">
        <f>+F7-0.6</f>
        <v>9.4</v>
      </c>
      <c r="H7" s="107">
        <v>0</v>
      </c>
      <c r="I7" s="109">
        <f>E7+G7-H7</f>
        <v>11.8</v>
      </c>
      <c r="J7" s="106">
        <v>1.2</v>
      </c>
      <c r="K7" s="107">
        <v>10</v>
      </c>
      <c r="L7" s="108">
        <f>+K7-1.1</f>
        <v>8.9</v>
      </c>
      <c r="M7" s="107">
        <v>0</v>
      </c>
      <c r="N7" s="109">
        <f>J7+L7-M7</f>
        <v>10.1</v>
      </c>
      <c r="O7" s="106">
        <v>4.5</v>
      </c>
      <c r="P7" s="107">
        <v>10</v>
      </c>
      <c r="Q7" s="108">
        <f>+P7-2.05</f>
        <v>7.95</v>
      </c>
      <c r="R7" s="110">
        <v>0</v>
      </c>
      <c r="S7" s="109">
        <f>O7+Q7-R7</f>
        <v>12.45</v>
      </c>
      <c r="T7" s="106">
        <v>4.3</v>
      </c>
      <c r="U7" s="107">
        <v>10</v>
      </c>
      <c r="V7" s="108">
        <f>+U7-1.1</f>
        <v>8.9</v>
      </c>
      <c r="W7" s="110">
        <v>0</v>
      </c>
      <c r="X7" s="109">
        <f>T7+V7-W7</f>
        <v>13.2</v>
      </c>
      <c r="Y7" s="111">
        <f>SUM(E7+J7+O7+T7)</f>
        <v>12.399999999999999</v>
      </c>
      <c r="Z7" s="112">
        <f>SUM(G7+L7+Q7+V7)</f>
        <v>35.15</v>
      </c>
      <c r="AA7" s="113">
        <f>$I7+$N7+$S7+$X7</f>
        <v>47.55</v>
      </c>
      <c r="AB7" s="63"/>
    </row>
    <row r="8" spans="1:28" s="77" customFormat="1" ht="11.25">
      <c r="A8" s="64"/>
      <c r="B8" s="65" t="s">
        <v>64</v>
      </c>
      <c r="C8" s="65" t="s">
        <v>71</v>
      </c>
      <c r="D8" s="3"/>
      <c r="E8" s="67"/>
      <c r="F8" s="69"/>
      <c r="G8" s="68"/>
      <c r="H8" s="69"/>
      <c r="I8" s="70"/>
      <c r="J8" s="67"/>
      <c r="K8" s="69"/>
      <c r="L8" s="68"/>
      <c r="M8" s="69"/>
      <c r="N8" s="70"/>
      <c r="O8" s="67"/>
      <c r="P8" s="69"/>
      <c r="Q8" s="68"/>
      <c r="R8" s="71"/>
      <c r="S8" s="70"/>
      <c r="T8" s="67"/>
      <c r="U8" s="69"/>
      <c r="V8" s="68"/>
      <c r="W8" s="71"/>
      <c r="X8" s="70"/>
      <c r="Y8" s="72"/>
      <c r="Z8" s="73"/>
      <c r="AA8" s="74"/>
      <c r="AB8" s="75"/>
    </row>
    <row r="9" spans="1:28" s="7" customFormat="1" ht="15">
      <c r="A9" s="52">
        <v>2</v>
      </c>
      <c r="B9" s="53" t="s">
        <v>129</v>
      </c>
      <c r="C9" s="53" t="s">
        <v>48</v>
      </c>
      <c r="D9" s="54">
        <v>2005</v>
      </c>
      <c r="E9" s="55">
        <v>2.4</v>
      </c>
      <c r="F9" s="57">
        <v>10</v>
      </c>
      <c r="G9" s="56">
        <f>+F9-1.3</f>
        <v>8.7</v>
      </c>
      <c r="H9" s="57">
        <v>0</v>
      </c>
      <c r="I9" s="58">
        <f>E9+G9-H9</f>
        <v>11.1</v>
      </c>
      <c r="J9" s="55">
        <v>0.9</v>
      </c>
      <c r="K9" s="57">
        <v>10</v>
      </c>
      <c r="L9" s="56">
        <f>+K9-1.6</f>
        <v>8.4</v>
      </c>
      <c r="M9" s="57">
        <v>0</v>
      </c>
      <c r="N9" s="58">
        <f>J9+L9-M9</f>
        <v>9.3</v>
      </c>
      <c r="O9" s="55">
        <v>4.1</v>
      </c>
      <c r="P9" s="57">
        <v>10</v>
      </c>
      <c r="Q9" s="56">
        <f>+P9-2.9</f>
        <v>7.1</v>
      </c>
      <c r="R9" s="59">
        <v>0</v>
      </c>
      <c r="S9" s="58">
        <f>O9+Q9-R9</f>
        <v>11.2</v>
      </c>
      <c r="T9" s="55">
        <v>4.2</v>
      </c>
      <c r="U9" s="57">
        <v>10</v>
      </c>
      <c r="V9" s="56">
        <f>+U9-2.1</f>
        <v>7.9</v>
      </c>
      <c r="W9" s="59">
        <v>0</v>
      </c>
      <c r="X9" s="58">
        <f>T9+V9-W9</f>
        <v>12.100000000000001</v>
      </c>
      <c r="Y9" s="60">
        <f>SUM(E9+J9+O9+T9)</f>
        <v>11.6</v>
      </c>
      <c r="Z9" s="61">
        <f>SUM(G9+L9+Q9+V9)</f>
        <v>32.1</v>
      </c>
      <c r="AA9" s="62">
        <f>$I9+$N9+$S9+$X9</f>
        <v>43.7</v>
      </c>
      <c r="AB9" s="63"/>
    </row>
    <row r="10" spans="1:28" s="77" customFormat="1" ht="11.25">
      <c r="A10" s="64"/>
      <c r="B10" s="65" t="s">
        <v>64</v>
      </c>
      <c r="C10" s="65" t="s">
        <v>71</v>
      </c>
      <c r="D10" s="66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/>
      <c r="P10" s="69"/>
      <c r="Q10" s="68"/>
      <c r="R10" s="71"/>
      <c r="S10" s="70"/>
      <c r="T10" s="67"/>
      <c r="U10" s="69"/>
      <c r="V10" s="68"/>
      <c r="W10" s="71"/>
      <c r="X10" s="70"/>
      <c r="Y10" s="72"/>
      <c r="Z10" s="73"/>
      <c r="AA10" s="74"/>
      <c r="AB10" s="75"/>
    </row>
    <row r="11" spans="1:28" s="7" customFormat="1" ht="15">
      <c r="A11" s="52">
        <v>3</v>
      </c>
      <c r="B11" s="53" t="s">
        <v>127</v>
      </c>
      <c r="C11" s="53" t="s">
        <v>38</v>
      </c>
      <c r="D11" s="2">
        <v>2004</v>
      </c>
      <c r="E11" s="55">
        <v>2.4</v>
      </c>
      <c r="F11" s="57">
        <v>10</v>
      </c>
      <c r="G11" s="56">
        <f>+F11-1</f>
        <v>9</v>
      </c>
      <c r="H11" s="57">
        <v>0</v>
      </c>
      <c r="I11" s="58">
        <f>E11+G11-H11</f>
        <v>11.4</v>
      </c>
      <c r="J11" s="59">
        <v>0.9</v>
      </c>
      <c r="K11" s="57">
        <v>10</v>
      </c>
      <c r="L11" s="56">
        <f>+K11-1.6</f>
        <v>8.4</v>
      </c>
      <c r="M11" s="57">
        <v>0</v>
      </c>
      <c r="N11" s="58">
        <f>J11+L11-M11</f>
        <v>9.3</v>
      </c>
      <c r="O11" s="76">
        <v>4.5</v>
      </c>
      <c r="P11" s="9">
        <v>10</v>
      </c>
      <c r="Q11" s="12">
        <f>+P11-3.2</f>
        <v>6.8</v>
      </c>
      <c r="R11" s="11">
        <v>0</v>
      </c>
      <c r="S11" s="58">
        <f>O11+Q11-R11</f>
        <v>11.3</v>
      </c>
      <c r="T11" s="55">
        <v>4.1</v>
      </c>
      <c r="U11" s="57">
        <v>10</v>
      </c>
      <c r="V11" s="56">
        <f>+U11-2.9</f>
        <v>7.1</v>
      </c>
      <c r="W11" s="59">
        <v>0</v>
      </c>
      <c r="X11" s="58">
        <f>T11+V11-W11</f>
        <v>11.2</v>
      </c>
      <c r="Y11" s="60">
        <f>SUM(E11+J11+O11+T11)</f>
        <v>11.899999999999999</v>
      </c>
      <c r="Z11" s="61">
        <f>SUM(G11+L11+Q11+V11)</f>
        <v>31.299999999999997</v>
      </c>
      <c r="AA11" s="62">
        <f>$I11+$N11+$S11+$X11</f>
        <v>43.2</v>
      </c>
      <c r="AB11" s="63"/>
    </row>
    <row r="12" spans="1:28" s="77" customFormat="1" ht="11.25">
      <c r="A12" s="64"/>
      <c r="B12" s="65" t="s">
        <v>112</v>
      </c>
      <c r="C12" s="65" t="s">
        <v>132</v>
      </c>
      <c r="D12" s="3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/>
      <c r="P12" s="69"/>
      <c r="Q12" s="68"/>
      <c r="R12" s="71"/>
      <c r="S12" s="70"/>
      <c r="T12" s="67"/>
      <c r="U12" s="69"/>
      <c r="V12" s="68"/>
      <c r="W12" s="71"/>
      <c r="X12" s="70"/>
      <c r="Y12" s="72"/>
      <c r="Z12" s="73"/>
      <c r="AA12" s="74"/>
      <c r="AB12" s="75"/>
    </row>
    <row r="13" spans="1:28" s="7" customFormat="1" ht="15">
      <c r="A13" s="52">
        <v>4</v>
      </c>
      <c r="B13" s="53" t="s">
        <v>125</v>
      </c>
      <c r="C13" s="53" t="s">
        <v>40</v>
      </c>
      <c r="D13" s="54">
        <v>2005</v>
      </c>
      <c r="E13" s="55">
        <v>2.4</v>
      </c>
      <c r="F13" s="57">
        <v>10</v>
      </c>
      <c r="G13" s="56">
        <f>+F13-1.5</f>
        <v>8.5</v>
      </c>
      <c r="H13" s="57">
        <v>0</v>
      </c>
      <c r="I13" s="58">
        <f>E13+G13-H13</f>
        <v>10.9</v>
      </c>
      <c r="J13" s="59">
        <v>0.6</v>
      </c>
      <c r="K13" s="57">
        <v>10</v>
      </c>
      <c r="L13" s="56">
        <f>+K13-2.3</f>
        <v>7.7</v>
      </c>
      <c r="M13" s="57">
        <v>0</v>
      </c>
      <c r="N13" s="58">
        <f>J13+L13-M13</f>
        <v>8.3</v>
      </c>
      <c r="O13" s="55">
        <v>4.1</v>
      </c>
      <c r="P13" s="57">
        <v>10</v>
      </c>
      <c r="Q13" s="56">
        <f>+P13-3.45</f>
        <v>6.55</v>
      </c>
      <c r="R13" s="59">
        <v>0</v>
      </c>
      <c r="S13" s="58">
        <f>O13+Q13-R13</f>
        <v>10.649999999999999</v>
      </c>
      <c r="T13" s="55">
        <v>4.2</v>
      </c>
      <c r="U13" s="57">
        <v>10</v>
      </c>
      <c r="V13" s="56">
        <f>+U13-2.6</f>
        <v>7.4</v>
      </c>
      <c r="W13" s="59">
        <v>0</v>
      </c>
      <c r="X13" s="58">
        <f>T13+V13-W13</f>
        <v>11.600000000000001</v>
      </c>
      <c r="Y13" s="60">
        <f>SUM(E13+J13+O13+T13)</f>
        <v>11.3</v>
      </c>
      <c r="Z13" s="61">
        <f>SUM(G13+L13+Q13+V13)</f>
        <v>30.15</v>
      </c>
      <c r="AA13" s="62">
        <f>$I13+$N13+$S13+$X13</f>
        <v>41.45</v>
      </c>
      <c r="AB13" s="63"/>
    </row>
    <row r="14" spans="1:28" s="77" customFormat="1" ht="11.25">
      <c r="A14" s="64"/>
      <c r="B14" s="65" t="s">
        <v>112</v>
      </c>
      <c r="C14" s="65" t="s">
        <v>114</v>
      </c>
      <c r="D14" s="66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/>
      <c r="P14" s="69"/>
      <c r="Q14" s="68"/>
      <c r="R14" s="71"/>
      <c r="S14" s="70"/>
      <c r="T14" s="67"/>
      <c r="U14" s="69"/>
      <c r="V14" s="68"/>
      <c r="W14" s="71"/>
      <c r="X14" s="70"/>
      <c r="Y14" s="72"/>
      <c r="Z14" s="73"/>
      <c r="AA14" s="74"/>
      <c r="AB14" s="75"/>
    </row>
    <row r="15" spans="1:28" s="7" customFormat="1" ht="15">
      <c r="A15" s="147">
        <v>5</v>
      </c>
      <c r="B15" s="118" t="s">
        <v>29</v>
      </c>
      <c r="C15" s="118" t="s">
        <v>42</v>
      </c>
      <c r="D15" s="148">
        <v>2004</v>
      </c>
      <c r="E15" s="76">
        <v>2.4</v>
      </c>
      <c r="F15" s="9">
        <v>10</v>
      </c>
      <c r="G15" s="12">
        <f>+F15-1.8</f>
        <v>8.2</v>
      </c>
      <c r="H15" s="9">
        <v>0</v>
      </c>
      <c r="I15" s="149">
        <f>E15+G15-H15</f>
        <v>10.6</v>
      </c>
      <c r="J15" s="11">
        <v>0.7</v>
      </c>
      <c r="K15" s="9">
        <v>10</v>
      </c>
      <c r="L15" s="12">
        <f>+K15-2.4</f>
        <v>7.6</v>
      </c>
      <c r="M15" s="9">
        <v>0</v>
      </c>
      <c r="N15" s="149">
        <f>J15+L15-M15</f>
        <v>8.299999999999999</v>
      </c>
      <c r="O15" s="76">
        <v>3.6</v>
      </c>
      <c r="P15" s="9">
        <v>10</v>
      </c>
      <c r="Q15" s="12">
        <f>+P15-4.2</f>
        <v>5.8</v>
      </c>
      <c r="R15" s="11">
        <v>0</v>
      </c>
      <c r="S15" s="149">
        <f>O15+Q15-R15</f>
        <v>9.4</v>
      </c>
      <c r="T15" s="76">
        <v>4.1</v>
      </c>
      <c r="U15" s="9">
        <v>10</v>
      </c>
      <c r="V15" s="12">
        <f>+U15-2.6</f>
        <v>7.4</v>
      </c>
      <c r="W15" s="11">
        <v>0</v>
      </c>
      <c r="X15" s="149">
        <f>T15+V15-W15</f>
        <v>11.5</v>
      </c>
      <c r="Y15" s="150">
        <f>SUM(E15+J15+O15+T15)</f>
        <v>10.799999999999999</v>
      </c>
      <c r="Z15" s="151">
        <f>SUM(G15+L15+Q15+V15)</f>
        <v>29</v>
      </c>
      <c r="AA15" s="152">
        <f>$I15+$N15+$S15+$X15</f>
        <v>39.8</v>
      </c>
      <c r="AB15" s="63"/>
    </row>
    <row r="16" spans="1:28" s="77" customFormat="1" ht="11.25">
      <c r="A16" s="64"/>
      <c r="B16" s="65" t="s">
        <v>60</v>
      </c>
      <c r="C16" s="65" t="s">
        <v>113</v>
      </c>
      <c r="D16" s="66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/>
      <c r="P16" s="69"/>
      <c r="Q16" s="68"/>
      <c r="R16" s="71"/>
      <c r="S16" s="70"/>
      <c r="T16" s="67"/>
      <c r="U16" s="69"/>
      <c r="V16" s="68"/>
      <c r="W16" s="71"/>
      <c r="X16" s="70"/>
      <c r="Y16" s="72"/>
      <c r="Z16" s="73"/>
      <c r="AA16" s="74"/>
      <c r="AB16" s="75"/>
    </row>
    <row r="17" spans="1:28" s="132" customFormat="1" ht="15">
      <c r="A17" s="120" t="s">
        <v>13</v>
      </c>
      <c r="B17" s="121" t="s">
        <v>130</v>
      </c>
      <c r="C17" s="121" t="s">
        <v>131</v>
      </c>
      <c r="D17" s="122">
        <v>2004</v>
      </c>
      <c r="E17" s="123"/>
      <c r="F17" s="124"/>
      <c r="G17" s="125"/>
      <c r="H17" s="124"/>
      <c r="I17" s="126">
        <f>E17+G17-H17</f>
        <v>0</v>
      </c>
      <c r="J17" s="127"/>
      <c r="K17" s="124"/>
      <c r="L17" s="125"/>
      <c r="M17" s="124"/>
      <c r="N17" s="126">
        <f>J17+L17-M17</f>
        <v>0</v>
      </c>
      <c r="O17" s="123"/>
      <c r="P17" s="124"/>
      <c r="Q17" s="125"/>
      <c r="R17" s="127"/>
      <c r="S17" s="126">
        <f>O17+Q17-R17</f>
        <v>0</v>
      </c>
      <c r="T17" s="123"/>
      <c r="U17" s="124"/>
      <c r="V17" s="125"/>
      <c r="W17" s="127"/>
      <c r="X17" s="126">
        <f>T17+V17-W17</f>
        <v>0</v>
      </c>
      <c r="Y17" s="128">
        <f>SUM(E17+J17+O17+T17)</f>
        <v>0</v>
      </c>
      <c r="Z17" s="129">
        <f>SUM(G17+L17+Q17+V17)</f>
        <v>0</v>
      </c>
      <c r="AA17" s="130">
        <f>$I17+$N17+$S17+$X17</f>
        <v>0</v>
      </c>
      <c r="AB17" s="131"/>
    </row>
    <row r="18" spans="1:28" s="145" customFormat="1" ht="11.25">
      <c r="A18" s="133"/>
      <c r="B18" s="134" t="s">
        <v>64</v>
      </c>
      <c r="C18" s="134" t="s">
        <v>71</v>
      </c>
      <c r="D18" s="135"/>
      <c r="E18" s="136"/>
      <c r="F18" s="137"/>
      <c r="G18" s="138"/>
      <c r="H18" s="137"/>
      <c r="I18" s="139"/>
      <c r="J18" s="140"/>
      <c r="K18" s="137"/>
      <c r="L18" s="138"/>
      <c r="M18" s="140"/>
      <c r="N18" s="139"/>
      <c r="O18" s="136"/>
      <c r="P18" s="137"/>
      <c r="Q18" s="138"/>
      <c r="R18" s="140"/>
      <c r="S18" s="139"/>
      <c r="T18" s="136"/>
      <c r="U18" s="137"/>
      <c r="V18" s="138"/>
      <c r="W18" s="140"/>
      <c r="X18" s="139"/>
      <c r="Y18" s="141"/>
      <c r="Z18" s="142"/>
      <c r="AA18" s="143"/>
      <c r="AB18" s="144"/>
    </row>
    <row r="19" spans="1:28" s="132" customFormat="1" ht="15">
      <c r="A19" s="120" t="s">
        <v>11</v>
      </c>
      <c r="B19" s="121" t="s">
        <v>126</v>
      </c>
      <c r="C19" s="121" t="s">
        <v>38</v>
      </c>
      <c r="D19" s="122">
        <v>2004</v>
      </c>
      <c r="E19" s="123"/>
      <c r="F19" s="124"/>
      <c r="G19" s="125"/>
      <c r="H19" s="124"/>
      <c r="I19" s="126">
        <f>E19+G19-H19</f>
        <v>0</v>
      </c>
      <c r="J19" s="127"/>
      <c r="K19" s="124"/>
      <c r="L19" s="125"/>
      <c r="M19" s="124"/>
      <c r="N19" s="126">
        <f>J19+L19-M19</f>
        <v>0</v>
      </c>
      <c r="O19" s="123"/>
      <c r="P19" s="124"/>
      <c r="Q19" s="125"/>
      <c r="R19" s="127"/>
      <c r="S19" s="126">
        <f>O19+Q19-R19</f>
        <v>0</v>
      </c>
      <c r="T19" s="123"/>
      <c r="U19" s="124"/>
      <c r="V19" s="125"/>
      <c r="W19" s="127"/>
      <c r="X19" s="126">
        <f>T19+V19-W19</f>
        <v>0</v>
      </c>
      <c r="Y19" s="128">
        <f>SUM(E19+J19+O19+T19)</f>
        <v>0</v>
      </c>
      <c r="Z19" s="129">
        <f>SUM(G19+L19+Q19+V19)</f>
        <v>0</v>
      </c>
      <c r="AA19" s="130">
        <f>$I19+$N19+$S19+$X19</f>
        <v>0</v>
      </c>
      <c r="AB19" s="131"/>
    </row>
    <row r="20" spans="1:28" s="145" customFormat="1" ht="12" thickBot="1">
      <c r="A20" s="166"/>
      <c r="B20" s="167" t="s">
        <v>112</v>
      </c>
      <c r="C20" s="167" t="s">
        <v>114</v>
      </c>
      <c r="D20" s="168"/>
      <c r="E20" s="169"/>
      <c r="F20" s="170"/>
      <c r="G20" s="171"/>
      <c r="H20" s="170"/>
      <c r="I20" s="172"/>
      <c r="J20" s="173"/>
      <c r="K20" s="170"/>
      <c r="L20" s="171"/>
      <c r="M20" s="173"/>
      <c r="N20" s="172"/>
      <c r="O20" s="169"/>
      <c r="P20" s="170"/>
      <c r="Q20" s="171"/>
      <c r="R20" s="173"/>
      <c r="S20" s="172"/>
      <c r="T20" s="169"/>
      <c r="U20" s="170"/>
      <c r="V20" s="171"/>
      <c r="W20" s="173"/>
      <c r="X20" s="172"/>
      <c r="Y20" s="174"/>
      <c r="Z20" s="175"/>
      <c r="AA20" s="176"/>
      <c r="AB20" s="144"/>
    </row>
    <row r="21" spans="1:28" s="78" customFormat="1" ht="6.75" customHeight="1">
      <c r="A21" s="88"/>
      <c r="B21" s="89"/>
      <c r="C21" s="89"/>
      <c r="D21" s="90"/>
      <c r="E21" s="91"/>
      <c r="F21" s="91"/>
      <c r="G21" s="92"/>
      <c r="H21" s="91"/>
      <c r="I21" s="93"/>
      <c r="J21" s="94"/>
      <c r="K21" s="91"/>
      <c r="L21" s="93"/>
      <c r="M21" s="94"/>
      <c r="N21" s="93"/>
      <c r="O21" s="95"/>
      <c r="P21" s="91"/>
      <c r="Q21" s="96"/>
      <c r="R21" s="95"/>
      <c r="S21" s="93"/>
      <c r="T21" s="94"/>
      <c r="U21" s="91"/>
      <c r="V21" s="96"/>
      <c r="W21" s="95"/>
      <c r="X21" s="93"/>
      <c r="Y21" s="94"/>
      <c r="Z21" s="93"/>
      <c r="AA21" s="10"/>
      <c r="AB21" s="24"/>
    </row>
    <row r="22" spans="1:27" s="5" customFormat="1" ht="15" customHeight="1">
      <c r="A22" s="184" t="s">
        <v>19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4"/>
      <c r="T22" s="15"/>
      <c r="U22" s="15"/>
      <c r="V22" s="14"/>
      <c r="W22" s="15"/>
      <c r="X22" s="14"/>
      <c r="Y22" s="15"/>
      <c r="Z22" s="14"/>
      <c r="AA22" s="14"/>
    </row>
    <row r="23" spans="3:27" s="6" customFormat="1" ht="6" customHeight="1">
      <c r="C23" s="16"/>
      <c r="D23" s="17"/>
      <c r="E23" s="18"/>
      <c r="F23" s="20"/>
      <c r="G23" s="19"/>
      <c r="H23" s="20"/>
      <c r="I23" s="19"/>
      <c r="J23" s="20"/>
      <c r="K23" s="20"/>
      <c r="L23" s="19"/>
      <c r="M23" s="20"/>
      <c r="N23" s="19"/>
      <c r="O23" s="20"/>
      <c r="P23" s="20"/>
      <c r="Q23" s="19"/>
      <c r="R23" s="20"/>
      <c r="S23" s="19"/>
      <c r="T23" s="20"/>
      <c r="U23" s="20"/>
      <c r="V23" s="19"/>
      <c r="W23" s="20"/>
      <c r="X23" s="19"/>
      <c r="Y23" s="20"/>
      <c r="Z23" s="19"/>
      <c r="AA23" s="19"/>
    </row>
    <row r="24" spans="1:28" s="7" customFormat="1" ht="15">
      <c r="A24" s="183" t="s">
        <v>20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21"/>
    </row>
    <row r="25" spans="1:28" s="7" customFormat="1" ht="15">
      <c r="A25" s="183" t="s">
        <v>23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21"/>
    </row>
    <row r="26" spans="1:28" s="7" customFormat="1" ht="15">
      <c r="A26" s="183" t="s">
        <v>21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21"/>
    </row>
    <row r="27" spans="1:28" s="7" customFormat="1" ht="15">
      <c r="A27" s="183" t="s">
        <v>22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21"/>
    </row>
    <row r="28" spans="1:28" ht="6.75" customHeight="1">
      <c r="A28" s="22"/>
      <c r="C28" s="23"/>
      <c r="D28" s="24"/>
      <c r="E28" s="11"/>
      <c r="F28" s="25"/>
      <c r="G28" s="12"/>
      <c r="H28" s="25"/>
      <c r="I28" s="10"/>
      <c r="K28" s="25"/>
      <c r="M28" s="25"/>
      <c r="N28" s="12"/>
      <c r="P28" s="25"/>
      <c r="Q28" s="13"/>
      <c r="R28" s="26"/>
      <c r="S28" s="27"/>
      <c r="T28" s="26"/>
      <c r="U28" s="25"/>
      <c r="V28" s="27"/>
      <c r="W28" s="26"/>
      <c r="X28" s="27"/>
      <c r="Y28" s="26"/>
      <c r="Z28" s="27"/>
      <c r="AA28" s="27"/>
      <c r="AB28" s="4"/>
    </row>
    <row r="29" spans="1:28" s="1" customFormat="1" ht="19.5">
      <c r="A29" s="114"/>
      <c r="B29"/>
      <c r="C29"/>
      <c r="D29" s="99"/>
      <c r="E29" s="9"/>
      <c r="F29" s="9"/>
      <c r="G29" s="10"/>
      <c r="H29" s="9"/>
      <c r="I29" s="100"/>
      <c r="J29" s="9"/>
      <c r="K29" s="9"/>
      <c r="L29" s="10"/>
      <c r="M29" s="9"/>
      <c r="N29" s="100"/>
      <c r="O29" s="11"/>
      <c r="P29" s="9"/>
      <c r="Q29" s="12"/>
      <c r="R29" s="11"/>
      <c r="S29" s="100"/>
      <c r="T29" s="9"/>
      <c r="U29" s="9"/>
      <c r="V29" s="10"/>
      <c r="W29" s="9"/>
      <c r="X29" s="100"/>
      <c r="Y29" s="11"/>
      <c r="Z29" s="12"/>
      <c r="AA29" s="13"/>
      <c r="AB29" s="101"/>
    </row>
    <row r="30" spans="1:28" s="1" customFormat="1" ht="19.5">
      <c r="A30"/>
      <c r="B30"/>
      <c r="C30" s="115"/>
      <c r="D30" s="99"/>
      <c r="E30" s="9"/>
      <c r="F30" s="9"/>
      <c r="G30" s="10"/>
      <c r="H30" s="9"/>
      <c r="I30" s="100"/>
      <c r="J30" s="9"/>
      <c r="K30" s="9"/>
      <c r="L30" s="10"/>
      <c r="M30" s="9"/>
      <c r="N30" s="100"/>
      <c r="O30" s="11"/>
      <c r="P30" s="9"/>
      <c r="Q30" s="12"/>
      <c r="R30" s="11"/>
      <c r="S30" s="100"/>
      <c r="T30" s="9"/>
      <c r="U30" s="9"/>
      <c r="V30" s="10"/>
      <c r="W30" s="9"/>
      <c r="X30" s="100"/>
      <c r="Y30" s="11"/>
      <c r="Z30" s="12"/>
      <c r="AA30" s="13"/>
      <c r="AB30" s="101"/>
    </row>
    <row r="31" spans="1:28" s="1" customFormat="1" ht="12.75">
      <c r="A31" s="98"/>
      <c r="B31" s="8"/>
      <c r="C31" s="8"/>
      <c r="D31" s="99"/>
      <c r="E31" s="9"/>
      <c r="F31" s="9"/>
      <c r="G31" s="10"/>
      <c r="H31" s="9"/>
      <c r="I31" s="100"/>
      <c r="J31" s="9"/>
      <c r="K31" s="9"/>
      <c r="L31" s="10"/>
      <c r="M31" s="9"/>
      <c r="N31" s="100"/>
      <c r="O31" s="11"/>
      <c r="P31" s="9"/>
      <c r="Q31" s="12"/>
      <c r="R31" s="11"/>
      <c r="S31" s="100"/>
      <c r="T31" s="9"/>
      <c r="U31" s="9"/>
      <c r="V31" s="10"/>
      <c r="W31" s="9"/>
      <c r="X31" s="100"/>
      <c r="Y31" s="11"/>
      <c r="Z31" s="12"/>
      <c r="AA31" s="13"/>
      <c r="AB31" s="101"/>
    </row>
  </sheetData>
  <sheetProtection/>
  <mergeCells count="12">
    <mergeCell ref="A26:AA26"/>
    <mergeCell ref="A27:AA27"/>
    <mergeCell ref="A22:R22"/>
    <mergeCell ref="A24:AA24"/>
    <mergeCell ref="A25:AA25"/>
    <mergeCell ref="B3:AA3"/>
    <mergeCell ref="B1:M1"/>
    <mergeCell ref="O1:Y1"/>
    <mergeCell ref="E5:I5"/>
    <mergeCell ref="J5:N5"/>
    <mergeCell ref="O5:S5"/>
    <mergeCell ref="T5:X5"/>
  </mergeCells>
  <printOptions/>
  <pageMargins left="0.08" right="0.1" top="0.29" bottom="0.26" header="0.09" footer="0.05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B37"/>
  <sheetViews>
    <sheetView tabSelected="1" zoomScalePageLayoutView="0" workbookViewId="0" topLeftCell="A1">
      <selection activeCell="AE35" sqref="AE35"/>
    </sheetView>
  </sheetViews>
  <sheetFormatPr defaultColWidth="9.140625" defaultRowHeight="12.75"/>
  <cols>
    <col min="1" max="1" width="3.57421875" style="98" customWidth="1"/>
    <col min="2" max="2" width="14.7109375" style="8" customWidth="1"/>
    <col min="3" max="3" width="10.28125" style="8" customWidth="1"/>
    <col min="4" max="4" width="3.7109375" style="99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00390625" style="100" customWidth="1"/>
    <col min="10" max="10" width="4.421875" style="9" customWidth="1"/>
    <col min="11" max="11" width="4.00390625" style="9" customWidth="1"/>
    <col min="12" max="12" width="4.57421875" style="10" customWidth="1"/>
    <col min="13" max="13" width="3.28125" style="9" customWidth="1"/>
    <col min="14" max="14" width="7.00390625" style="100" customWidth="1"/>
    <col min="15" max="15" width="4.421875" style="11" customWidth="1"/>
    <col min="16" max="16" width="4.00390625" style="9" customWidth="1"/>
    <col min="17" max="17" width="4.57421875" style="12" customWidth="1"/>
    <col min="18" max="18" width="4.00390625" style="11" customWidth="1"/>
    <col min="19" max="19" width="7.00390625" style="100" customWidth="1"/>
    <col min="20" max="20" width="4.421875" style="9" customWidth="1"/>
    <col min="21" max="21" width="4.00390625" style="9" customWidth="1"/>
    <col min="22" max="22" width="4.57421875" style="10" customWidth="1"/>
    <col min="23" max="23" width="4.28125" style="9" customWidth="1"/>
    <col min="24" max="24" width="7.00390625" style="100" customWidth="1"/>
    <col min="25" max="25" width="5.00390625" style="11" customWidth="1"/>
    <col min="26" max="26" width="5.421875" style="12" customWidth="1"/>
    <col min="27" max="27" width="9.7109375" style="13" customWidth="1"/>
    <col min="28" max="28" width="0.9921875" style="101" customWidth="1"/>
    <col min="29" max="16384" width="9.140625" style="4" customWidth="1"/>
  </cols>
  <sheetData>
    <row r="1" spans="2:28" s="28" customFormat="1" ht="20.25" customHeight="1">
      <c r="B1" s="181" t="s">
        <v>24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17"/>
      <c r="O1" s="182" t="s">
        <v>25</v>
      </c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16"/>
      <c r="AA1" s="116"/>
      <c r="AB1" s="29"/>
    </row>
    <row r="2" spans="1:28" s="28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</row>
    <row r="3" spans="1:28" s="41" customFormat="1" ht="15.75" customHeight="1">
      <c r="A3" s="38"/>
      <c r="B3" s="180" t="s">
        <v>28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39"/>
    </row>
    <row r="4" spans="1:28" s="28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</row>
    <row r="5" spans="1:2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5" t="s">
        <v>4</v>
      </c>
      <c r="Z5" s="46" t="s">
        <v>4</v>
      </c>
      <c r="AA5" s="47"/>
      <c r="AB5" s="48"/>
    </row>
    <row r="6" spans="1:28" s="51" customFormat="1" ht="15.75" customHeight="1" thickBot="1">
      <c r="A6" s="153"/>
      <c r="B6" s="154"/>
      <c r="C6" s="154"/>
      <c r="D6" s="155"/>
      <c r="E6" s="156" t="s">
        <v>6</v>
      </c>
      <c r="F6" s="157" t="s">
        <v>9</v>
      </c>
      <c r="G6" s="158" t="s">
        <v>7</v>
      </c>
      <c r="H6" s="159" t="s">
        <v>8</v>
      </c>
      <c r="I6" s="160" t="s">
        <v>10</v>
      </c>
      <c r="J6" s="156" t="s">
        <v>6</v>
      </c>
      <c r="K6" s="157" t="s">
        <v>9</v>
      </c>
      <c r="L6" s="158" t="s">
        <v>7</v>
      </c>
      <c r="M6" s="159" t="s">
        <v>8</v>
      </c>
      <c r="N6" s="160" t="s">
        <v>10</v>
      </c>
      <c r="O6" s="156" t="s">
        <v>6</v>
      </c>
      <c r="P6" s="157" t="s">
        <v>9</v>
      </c>
      <c r="Q6" s="158" t="s">
        <v>7</v>
      </c>
      <c r="R6" s="159" t="s">
        <v>8</v>
      </c>
      <c r="S6" s="160" t="s">
        <v>10</v>
      </c>
      <c r="T6" s="156" t="s">
        <v>6</v>
      </c>
      <c r="U6" s="157" t="s">
        <v>9</v>
      </c>
      <c r="V6" s="158" t="s">
        <v>7</v>
      </c>
      <c r="W6" s="159" t="s">
        <v>8</v>
      </c>
      <c r="X6" s="160" t="s">
        <v>10</v>
      </c>
      <c r="Y6" s="161" t="s">
        <v>6</v>
      </c>
      <c r="Z6" s="162" t="s">
        <v>7</v>
      </c>
      <c r="AA6" s="163" t="s">
        <v>5</v>
      </c>
      <c r="AB6" s="49"/>
    </row>
    <row r="7" spans="1:28" s="7" customFormat="1" ht="15">
      <c r="A7" s="147">
        <v>1</v>
      </c>
      <c r="B7" s="118" t="s">
        <v>141</v>
      </c>
      <c r="C7" s="118" t="s">
        <v>142</v>
      </c>
      <c r="D7" s="164">
        <v>2003</v>
      </c>
      <c r="E7" s="76">
        <v>2.4</v>
      </c>
      <c r="F7" s="9">
        <v>10</v>
      </c>
      <c r="G7" s="12">
        <f>+F7-0.4</f>
        <v>9.6</v>
      </c>
      <c r="H7" s="9">
        <v>0</v>
      </c>
      <c r="I7" s="149">
        <f>E7+G7-H7</f>
        <v>12</v>
      </c>
      <c r="J7" s="11">
        <v>1</v>
      </c>
      <c r="K7" s="9">
        <v>10</v>
      </c>
      <c r="L7" s="12">
        <f>+K7-1.6</f>
        <v>8.4</v>
      </c>
      <c r="M7" s="9">
        <v>0</v>
      </c>
      <c r="N7" s="149">
        <f>J7+L7-M7</f>
        <v>9.4</v>
      </c>
      <c r="O7" s="76">
        <v>5.3</v>
      </c>
      <c r="P7" s="9">
        <v>10</v>
      </c>
      <c r="Q7" s="12">
        <f>+P7-2.15</f>
        <v>7.85</v>
      </c>
      <c r="R7" s="11">
        <v>0</v>
      </c>
      <c r="S7" s="149">
        <f>O7+Q7-R7</f>
        <v>13.149999999999999</v>
      </c>
      <c r="T7" s="76">
        <v>4.9</v>
      </c>
      <c r="U7" s="9">
        <v>10</v>
      </c>
      <c r="V7" s="12">
        <f>+U7-1.6</f>
        <v>8.4</v>
      </c>
      <c r="W7" s="11">
        <v>0</v>
      </c>
      <c r="X7" s="149">
        <f>T7+V7-W7</f>
        <v>13.3</v>
      </c>
      <c r="Y7" s="150">
        <f>SUM(E7+J7+O7+T7)</f>
        <v>13.6</v>
      </c>
      <c r="Z7" s="151">
        <f>SUM(G7+L7+Q7+V7)</f>
        <v>34.25</v>
      </c>
      <c r="AA7" s="152">
        <f>$I7+$N7+$S7+$X7</f>
        <v>47.849999999999994</v>
      </c>
      <c r="AB7" s="63"/>
    </row>
    <row r="8" spans="1:28" s="77" customFormat="1" ht="11.25">
      <c r="A8" s="64"/>
      <c r="B8" s="65" t="s">
        <v>112</v>
      </c>
      <c r="C8" s="65" t="s">
        <v>114</v>
      </c>
      <c r="D8" s="3"/>
      <c r="E8" s="67"/>
      <c r="F8" s="69"/>
      <c r="G8" s="68"/>
      <c r="H8" s="69"/>
      <c r="I8" s="70"/>
      <c r="J8" s="71"/>
      <c r="K8" s="69"/>
      <c r="L8" s="68"/>
      <c r="M8" s="71"/>
      <c r="N8" s="70"/>
      <c r="O8" s="67"/>
      <c r="P8" s="69"/>
      <c r="Q8" s="68"/>
      <c r="R8" s="71"/>
      <c r="S8" s="70"/>
      <c r="T8" s="67"/>
      <c r="U8" s="69"/>
      <c r="V8" s="68"/>
      <c r="W8" s="71"/>
      <c r="X8" s="70"/>
      <c r="Y8" s="72"/>
      <c r="Z8" s="73"/>
      <c r="AA8" s="74"/>
      <c r="AB8" s="75"/>
    </row>
    <row r="9" spans="1:28" s="7" customFormat="1" ht="15">
      <c r="A9" s="52">
        <v>2</v>
      </c>
      <c r="B9" s="53" t="s">
        <v>81</v>
      </c>
      <c r="C9" s="53" t="s">
        <v>78</v>
      </c>
      <c r="D9" s="2">
        <v>2002</v>
      </c>
      <c r="E9" s="55">
        <v>2.4</v>
      </c>
      <c r="F9" s="57">
        <v>10</v>
      </c>
      <c r="G9" s="56">
        <f>+F9-1.3</f>
        <v>8.7</v>
      </c>
      <c r="H9" s="57">
        <v>0</v>
      </c>
      <c r="I9" s="58">
        <f>E9+G9-H9</f>
        <v>11.1</v>
      </c>
      <c r="J9" s="59">
        <v>0.9</v>
      </c>
      <c r="K9" s="57">
        <v>10</v>
      </c>
      <c r="L9" s="56">
        <f>+K9-1.5</f>
        <v>8.5</v>
      </c>
      <c r="M9" s="57">
        <v>0</v>
      </c>
      <c r="N9" s="58">
        <f>J9+L9-M9</f>
        <v>9.4</v>
      </c>
      <c r="O9" s="55">
        <v>5.1</v>
      </c>
      <c r="P9" s="57">
        <v>10</v>
      </c>
      <c r="Q9" s="56">
        <f>+P9-1.8</f>
        <v>8.2</v>
      </c>
      <c r="R9" s="59">
        <v>0</v>
      </c>
      <c r="S9" s="58">
        <f>O9+Q9-R9</f>
        <v>13.299999999999999</v>
      </c>
      <c r="T9" s="55">
        <v>4.7</v>
      </c>
      <c r="U9" s="57">
        <v>10</v>
      </c>
      <c r="V9" s="56">
        <f>+U9-1.3</f>
        <v>8.7</v>
      </c>
      <c r="W9" s="59">
        <v>0</v>
      </c>
      <c r="X9" s="58">
        <f>T9+V9-W9</f>
        <v>13.399999999999999</v>
      </c>
      <c r="Y9" s="60">
        <f>SUM(E9+J9+O9+T9)</f>
        <v>13.099999999999998</v>
      </c>
      <c r="Z9" s="61">
        <f>SUM(G9+L9+Q9+V9)</f>
        <v>34.099999999999994</v>
      </c>
      <c r="AA9" s="62">
        <f>$I9+$N9+$S9+$X9</f>
        <v>47.199999999999996</v>
      </c>
      <c r="AB9" s="63"/>
    </row>
    <row r="10" spans="1:28" s="78" customFormat="1" ht="11.25">
      <c r="A10" s="64"/>
      <c r="B10" s="65" t="s">
        <v>112</v>
      </c>
      <c r="C10" s="65" t="s">
        <v>114</v>
      </c>
      <c r="D10" s="3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/>
      <c r="P10" s="69"/>
      <c r="Q10" s="68"/>
      <c r="R10" s="71"/>
      <c r="S10" s="70"/>
      <c r="T10" s="67"/>
      <c r="U10" s="69"/>
      <c r="V10" s="68"/>
      <c r="W10" s="71"/>
      <c r="X10" s="70"/>
      <c r="Y10" s="72"/>
      <c r="Z10" s="73"/>
      <c r="AA10" s="74"/>
      <c r="AB10" s="75"/>
    </row>
    <row r="11" spans="1:28" s="7" customFormat="1" ht="15">
      <c r="A11" s="52">
        <v>3</v>
      </c>
      <c r="B11" s="53" t="s">
        <v>140</v>
      </c>
      <c r="C11" s="53" t="s">
        <v>50</v>
      </c>
      <c r="D11" s="54">
        <v>2003</v>
      </c>
      <c r="E11" s="55">
        <v>2.4</v>
      </c>
      <c r="F11" s="57">
        <v>10</v>
      </c>
      <c r="G11" s="56">
        <f>+F11-1.5</f>
        <v>8.5</v>
      </c>
      <c r="H11" s="57">
        <v>0</v>
      </c>
      <c r="I11" s="58">
        <f>E11+G11-H11</f>
        <v>10.9</v>
      </c>
      <c r="J11" s="59">
        <v>1</v>
      </c>
      <c r="K11" s="57">
        <v>10</v>
      </c>
      <c r="L11" s="56">
        <f>+K11-1.5</f>
        <v>8.5</v>
      </c>
      <c r="M11" s="57">
        <v>0</v>
      </c>
      <c r="N11" s="58">
        <f>J11+L11-M11</f>
        <v>9.5</v>
      </c>
      <c r="O11" s="55">
        <v>5.1</v>
      </c>
      <c r="P11" s="57">
        <v>10</v>
      </c>
      <c r="Q11" s="56">
        <f>+P11-3.25</f>
        <v>6.75</v>
      </c>
      <c r="R11" s="59">
        <v>0</v>
      </c>
      <c r="S11" s="58">
        <f>O11+Q11-R11</f>
        <v>11.85</v>
      </c>
      <c r="T11" s="55">
        <v>4.5</v>
      </c>
      <c r="U11" s="57">
        <v>10</v>
      </c>
      <c r="V11" s="56">
        <f>+U11-1.6</f>
        <v>8.4</v>
      </c>
      <c r="W11" s="59">
        <v>0</v>
      </c>
      <c r="X11" s="58">
        <f>T11+V11-W11</f>
        <v>12.9</v>
      </c>
      <c r="Y11" s="60">
        <f>SUM(E11+J11+O11+T11)</f>
        <v>13</v>
      </c>
      <c r="Z11" s="61">
        <f>SUM(G11+L11+Q11+V11)</f>
        <v>32.15</v>
      </c>
      <c r="AA11" s="62">
        <f>$I11+$N11+$S11+$X11</f>
        <v>45.15</v>
      </c>
      <c r="AB11" s="63"/>
    </row>
    <row r="12" spans="1:28" s="77" customFormat="1" ht="11.25">
      <c r="A12" s="64"/>
      <c r="B12" s="65" t="s">
        <v>112</v>
      </c>
      <c r="C12" s="65" t="s">
        <v>114</v>
      </c>
      <c r="D12" s="66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/>
      <c r="P12" s="69"/>
      <c r="Q12" s="68"/>
      <c r="R12" s="71"/>
      <c r="S12" s="70"/>
      <c r="T12" s="67"/>
      <c r="U12" s="69"/>
      <c r="V12" s="68"/>
      <c r="W12" s="71"/>
      <c r="X12" s="70"/>
      <c r="Y12" s="72"/>
      <c r="Z12" s="73"/>
      <c r="AA12" s="74"/>
      <c r="AB12" s="75"/>
    </row>
    <row r="13" spans="1:28" s="7" customFormat="1" ht="15">
      <c r="A13" s="52">
        <v>4</v>
      </c>
      <c r="B13" s="53" t="s">
        <v>136</v>
      </c>
      <c r="C13" s="53" t="s">
        <v>137</v>
      </c>
      <c r="D13" s="2">
        <v>2003</v>
      </c>
      <c r="E13" s="55">
        <v>2.4</v>
      </c>
      <c r="F13" s="57">
        <v>10</v>
      </c>
      <c r="G13" s="56">
        <f>+F13-0.8</f>
        <v>9.2</v>
      </c>
      <c r="H13" s="57">
        <v>0</v>
      </c>
      <c r="I13" s="58">
        <f>E13+G13-H13</f>
        <v>11.6</v>
      </c>
      <c r="J13" s="59">
        <v>0.9</v>
      </c>
      <c r="K13" s="57">
        <v>10</v>
      </c>
      <c r="L13" s="56">
        <f>+K13-2.6</f>
        <v>7.4</v>
      </c>
      <c r="M13" s="57">
        <v>0</v>
      </c>
      <c r="N13" s="58">
        <f>J13+L13-M13</f>
        <v>8.3</v>
      </c>
      <c r="O13" s="55">
        <v>4.9</v>
      </c>
      <c r="P13" s="57">
        <v>10</v>
      </c>
      <c r="Q13" s="56">
        <f>+P13-2.45</f>
        <v>7.55</v>
      </c>
      <c r="R13" s="59">
        <v>0</v>
      </c>
      <c r="S13" s="58">
        <f>O13+Q13-R13</f>
        <v>12.45</v>
      </c>
      <c r="T13" s="55">
        <v>4.3</v>
      </c>
      <c r="U13" s="57">
        <v>10</v>
      </c>
      <c r="V13" s="56">
        <f>+U13-1.9</f>
        <v>8.1</v>
      </c>
      <c r="W13" s="59">
        <v>0</v>
      </c>
      <c r="X13" s="58">
        <f>T13+V13-W13</f>
        <v>12.399999999999999</v>
      </c>
      <c r="Y13" s="60">
        <f>SUM(E13+J13+O13+T13)</f>
        <v>12.5</v>
      </c>
      <c r="Z13" s="61">
        <f>SUM(G13+L13+Q13+V13)</f>
        <v>32.25</v>
      </c>
      <c r="AA13" s="62">
        <f>$I13+$N13+$S13+$X13</f>
        <v>44.74999999999999</v>
      </c>
      <c r="AB13" s="63"/>
    </row>
    <row r="14" spans="1:28" s="77" customFormat="1" ht="11.25">
      <c r="A14" s="64"/>
      <c r="B14" s="65" t="s">
        <v>112</v>
      </c>
      <c r="C14" s="65" t="s">
        <v>132</v>
      </c>
      <c r="D14" s="3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/>
      <c r="P14" s="69"/>
      <c r="Q14" s="68"/>
      <c r="R14" s="71"/>
      <c r="S14" s="70"/>
      <c r="T14" s="67"/>
      <c r="U14" s="69"/>
      <c r="V14" s="68"/>
      <c r="W14" s="71"/>
      <c r="X14" s="70"/>
      <c r="Y14" s="72"/>
      <c r="Z14" s="73"/>
      <c r="AA14" s="74"/>
      <c r="AB14" s="75"/>
    </row>
    <row r="15" spans="1:28" s="7" customFormat="1" ht="15">
      <c r="A15" s="52">
        <v>5</v>
      </c>
      <c r="B15" s="53" t="s">
        <v>135</v>
      </c>
      <c r="C15" s="53" t="s">
        <v>86</v>
      </c>
      <c r="D15" s="2">
        <v>2003</v>
      </c>
      <c r="E15" s="55">
        <v>2.4</v>
      </c>
      <c r="F15" s="57">
        <v>10</v>
      </c>
      <c r="G15" s="56">
        <f>+F15-0.6</f>
        <v>9.4</v>
      </c>
      <c r="H15" s="57">
        <v>0</v>
      </c>
      <c r="I15" s="58">
        <f>E15+G15-H15</f>
        <v>11.8</v>
      </c>
      <c r="J15" s="55">
        <v>0.8</v>
      </c>
      <c r="K15" s="57">
        <v>10</v>
      </c>
      <c r="L15" s="56">
        <f>+K15-2.4</f>
        <v>7.6</v>
      </c>
      <c r="M15" s="57">
        <v>0</v>
      </c>
      <c r="N15" s="58">
        <f>J15+L15-M15</f>
        <v>8.4</v>
      </c>
      <c r="O15" s="55">
        <v>4.5</v>
      </c>
      <c r="P15" s="57">
        <v>10</v>
      </c>
      <c r="Q15" s="56">
        <f>+P15-3.15</f>
        <v>6.85</v>
      </c>
      <c r="R15" s="59">
        <v>0</v>
      </c>
      <c r="S15" s="58">
        <f>O15+Q15-R15</f>
        <v>11.35</v>
      </c>
      <c r="T15" s="55">
        <v>4.3</v>
      </c>
      <c r="U15" s="57">
        <v>10</v>
      </c>
      <c r="V15" s="56">
        <f>+U15-2</f>
        <v>8</v>
      </c>
      <c r="W15" s="59">
        <v>0</v>
      </c>
      <c r="X15" s="58">
        <f>T15+V15-W15</f>
        <v>12.3</v>
      </c>
      <c r="Y15" s="60">
        <f>SUM(E15+J15+O15+T15)</f>
        <v>12</v>
      </c>
      <c r="Z15" s="61">
        <f>SUM(G15+L15+Q15+V15)</f>
        <v>31.85</v>
      </c>
      <c r="AA15" s="62">
        <f>$I15+$N15+$S15+$X15</f>
        <v>43.85000000000001</v>
      </c>
      <c r="AB15" s="63"/>
    </row>
    <row r="16" spans="1:28" s="77" customFormat="1" ht="11.25">
      <c r="A16" s="64"/>
      <c r="B16" s="65" t="s">
        <v>112</v>
      </c>
      <c r="C16" s="65" t="s">
        <v>132</v>
      </c>
      <c r="D16" s="3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/>
      <c r="P16" s="69"/>
      <c r="Q16" s="68"/>
      <c r="R16" s="71"/>
      <c r="S16" s="70"/>
      <c r="T16" s="67"/>
      <c r="U16" s="69"/>
      <c r="V16" s="68"/>
      <c r="W16" s="71"/>
      <c r="X16" s="70"/>
      <c r="Y16" s="72"/>
      <c r="Z16" s="73"/>
      <c r="AA16" s="74"/>
      <c r="AB16" s="75"/>
    </row>
    <row r="17" spans="1:28" s="7" customFormat="1" ht="15">
      <c r="A17" s="52">
        <v>6</v>
      </c>
      <c r="B17" s="53" t="s">
        <v>138</v>
      </c>
      <c r="C17" s="53" t="s">
        <v>139</v>
      </c>
      <c r="D17" s="2">
        <v>2003</v>
      </c>
      <c r="E17" s="55">
        <v>2.4</v>
      </c>
      <c r="F17" s="57">
        <v>10</v>
      </c>
      <c r="G17" s="56">
        <f>+F17-1.8</f>
        <v>8.2</v>
      </c>
      <c r="H17" s="57">
        <v>0</v>
      </c>
      <c r="I17" s="58">
        <f>E17+G17-H17</f>
        <v>10.6</v>
      </c>
      <c r="J17" s="59">
        <v>0.8</v>
      </c>
      <c r="K17" s="57">
        <v>10</v>
      </c>
      <c r="L17" s="56">
        <f>+K17-2.2</f>
        <v>7.8</v>
      </c>
      <c r="M17" s="57">
        <v>0</v>
      </c>
      <c r="N17" s="58">
        <f>J17+L17-M17</f>
        <v>8.6</v>
      </c>
      <c r="O17" s="55">
        <v>4.2</v>
      </c>
      <c r="P17" s="57">
        <v>10</v>
      </c>
      <c r="Q17" s="56">
        <f>+P17-3.45</f>
        <v>6.55</v>
      </c>
      <c r="R17" s="59">
        <v>0</v>
      </c>
      <c r="S17" s="58">
        <f>O17+Q17-R17</f>
        <v>10.75</v>
      </c>
      <c r="T17" s="55">
        <v>3.9</v>
      </c>
      <c r="U17" s="57">
        <v>10</v>
      </c>
      <c r="V17" s="56">
        <f>+U17-2.5</f>
        <v>7.5</v>
      </c>
      <c r="W17" s="59">
        <v>0</v>
      </c>
      <c r="X17" s="58">
        <f>T17+V17-W17</f>
        <v>11.4</v>
      </c>
      <c r="Y17" s="60">
        <f>SUM(E17+J17+O17+T17)</f>
        <v>11.3</v>
      </c>
      <c r="Z17" s="61">
        <f>SUM(G17+L17+Q17+V17)</f>
        <v>30.05</v>
      </c>
      <c r="AA17" s="62">
        <f>$I17+$N17+$S17+$X17</f>
        <v>41.35</v>
      </c>
      <c r="AB17" s="63"/>
    </row>
    <row r="18" spans="1:28" s="77" customFormat="1" ht="11.25">
      <c r="A18" s="64"/>
      <c r="B18" s="65" t="s">
        <v>112</v>
      </c>
      <c r="C18" s="65" t="s">
        <v>114</v>
      </c>
      <c r="D18" s="3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/>
      <c r="P18" s="69"/>
      <c r="Q18" s="68"/>
      <c r="R18" s="71"/>
      <c r="S18" s="70"/>
      <c r="T18" s="67"/>
      <c r="U18" s="69"/>
      <c r="V18" s="68"/>
      <c r="W18" s="71"/>
      <c r="X18" s="70"/>
      <c r="Y18" s="72"/>
      <c r="Z18" s="73"/>
      <c r="AA18" s="74"/>
      <c r="AB18" s="75"/>
    </row>
    <row r="19" spans="1:28" s="7" customFormat="1" ht="15">
      <c r="A19" s="52">
        <v>7</v>
      </c>
      <c r="B19" s="53" t="s">
        <v>143</v>
      </c>
      <c r="C19" s="53" t="s">
        <v>82</v>
      </c>
      <c r="D19" s="2">
        <v>2003</v>
      </c>
      <c r="E19" s="55">
        <v>2.4</v>
      </c>
      <c r="F19" s="57">
        <v>10</v>
      </c>
      <c r="G19" s="56">
        <f>+F19-1.3</f>
        <v>8.7</v>
      </c>
      <c r="H19" s="57">
        <v>0</v>
      </c>
      <c r="I19" s="58">
        <f>E19+G19-H19</f>
        <v>11.1</v>
      </c>
      <c r="J19" s="59">
        <v>0.6</v>
      </c>
      <c r="K19" s="57">
        <v>10</v>
      </c>
      <c r="L19" s="56">
        <f>+K19-2.5</f>
        <v>7.5</v>
      </c>
      <c r="M19" s="57">
        <v>0</v>
      </c>
      <c r="N19" s="58">
        <f>J19+L19-M19</f>
        <v>8.1</v>
      </c>
      <c r="O19" s="55">
        <v>4.3</v>
      </c>
      <c r="P19" s="57">
        <v>10</v>
      </c>
      <c r="Q19" s="56">
        <f>+P19-3.4</f>
        <v>6.6</v>
      </c>
      <c r="R19" s="59">
        <v>0</v>
      </c>
      <c r="S19" s="58">
        <f>O19+Q19-R19</f>
        <v>10.899999999999999</v>
      </c>
      <c r="T19" s="55">
        <v>4.5</v>
      </c>
      <c r="U19" s="57">
        <v>10</v>
      </c>
      <c r="V19" s="56">
        <f>+U19-3.7</f>
        <v>6.3</v>
      </c>
      <c r="W19" s="59">
        <v>0</v>
      </c>
      <c r="X19" s="58">
        <f>T19+V19-W19</f>
        <v>10.8</v>
      </c>
      <c r="Y19" s="60">
        <f>SUM(E19+J19+O19+T19)</f>
        <v>11.8</v>
      </c>
      <c r="Z19" s="61">
        <f>SUM(G19+L19+Q19+V19)</f>
        <v>29.099999999999998</v>
      </c>
      <c r="AA19" s="62">
        <f>$I19+$N19+$S19+$X19</f>
        <v>40.9</v>
      </c>
      <c r="AB19" s="63"/>
    </row>
    <row r="20" spans="1:28" s="78" customFormat="1" ht="11.25">
      <c r="A20" s="64"/>
      <c r="B20" s="65" t="s">
        <v>92</v>
      </c>
      <c r="C20" s="65" t="s">
        <v>95</v>
      </c>
      <c r="D20" s="3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/>
      <c r="P20" s="69"/>
      <c r="Q20" s="68"/>
      <c r="R20" s="71"/>
      <c r="S20" s="70"/>
      <c r="T20" s="67"/>
      <c r="U20" s="69"/>
      <c r="V20" s="68"/>
      <c r="W20" s="71"/>
      <c r="X20" s="70"/>
      <c r="Y20" s="72"/>
      <c r="Z20" s="73"/>
      <c r="AA20" s="74"/>
      <c r="AB20" s="75"/>
    </row>
    <row r="21" spans="1:28" s="7" customFormat="1" ht="15">
      <c r="A21" s="52">
        <v>8</v>
      </c>
      <c r="B21" s="53" t="s">
        <v>104</v>
      </c>
      <c r="C21" s="53" t="s">
        <v>144</v>
      </c>
      <c r="D21" s="2">
        <v>2003</v>
      </c>
      <c r="E21" s="55">
        <v>2.4</v>
      </c>
      <c r="F21" s="57">
        <v>10</v>
      </c>
      <c r="G21" s="56">
        <f>+F21-1.7</f>
        <v>8.3</v>
      </c>
      <c r="H21" s="57">
        <v>0</v>
      </c>
      <c r="I21" s="58">
        <f>E21+G21-H21</f>
        <v>10.700000000000001</v>
      </c>
      <c r="J21" s="59">
        <v>0.6</v>
      </c>
      <c r="K21" s="57">
        <v>10</v>
      </c>
      <c r="L21" s="56">
        <f>+K21-1.6</f>
        <v>8.4</v>
      </c>
      <c r="M21" s="57">
        <v>0</v>
      </c>
      <c r="N21" s="58">
        <f>J21+L21-M21</f>
        <v>9</v>
      </c>
      <c r="O21" s="55">
        <v>4.3</v>
      </c>
      <c r="P21" s="57">
        <v>10</v>
      </c>
      <c r="Q21" s="56">
        <f>+P21-4.8</f>
        <v>5.2</v>
      </c>
      <c r="R21" s="59">
        <v>0</v>
      </c>
      <c r="S21" s="58">
        <f>O21+Q21-R21</f>
        <v>9.5</v>
      </c>
      <c r="T21" s="55">
        <v>4.3</v>
      </c>
      <c r="U21" s="57">
        <v>10</v>
      </c>
      <c r="V21" s="56">
        <f>+U21-2.7</f>
        <v>7.3</v>
      </c>
      <c r="W21" s="59">
        <v>0</v>
      </c>
      <c r="X21" s="58">
        <f>T21+V21-W21</f>
        <v>11.6</v>
      </c>
      <c r="Y21" s="60">
        <f>SUM(E21+J21+O21+T21)</f>
        <v>11.6</v>
      </c>
      <c r="Z21" s="61">
        <f>SUM(G21+L21+Q21+V21)</f>
        <v>29.200000000000003</v>
      </c>
      <c r="AA21" s="62">
        <f>$I21+$N21+$S21+$X21</f>
        <v>40.800000000000004</v>
      </c>
      <c r="AB21" s="63"/>
    </row>
    <row r="22" spans="1:28" s="78" customFormat="1" ht="11.25">
      <c r="A22" s="64"/>
      <c r="B22" s="65" t="s">
        <v>63</v>
      </c>
      <c r="C22" s="65" t="s">
        <v>70</v>
      </c>
      <c r="D22" s="3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/>
      <c r="P22" s="69"/>
      <c r="Q22" s="68"/>
      <c r="R22" s="71"/>
      <c r="S22" s="70"/>
      <c r="T22" s="67"/>
      <c r="U22" s="69"/>
      <c r="V22" s="68"/>
      <c r="W22" s="71"/>
      <c r="X22" s="70"/>
      <c r="Y22" s="72"/>
      <c r="Z22" s="73"/>
      <c r="AA22" s="74"/>
      <c r="AB22" s="75"/>
    </row>
    <row r="23" spans="1:28" s="7" customFormat="1" ht="15">
      <c r="A23" s="52">
        <v>9</v>
      </c>
      <c r="B23" s="53" t="s">
        <v>85</v>
      </c>
      <c r="C23" s="53" t="s">
        <v>54</v>
      </c>
      <c r="D23" s="54">
        <v>2002</v>
      </c>
      <c r="E23" s="55">
        <v>2.4</v>
      </c>
      <c r="F23" s="57">
        <v>10</v>
      </c>
      <c r="G23" s="56">
        <f>+F23-2</f>
        <v>8</v>
      </c>
      <c r="H23" s="57">
        <v>0</v>
      </c>
      <c r="I23" s="58">
        <f>E23+G23-H23</f>
        <v>10.4</v>
      </c>
      <c r="J23" s="59">
        <v>0.6</v>
      </c>
      <c r="K23" s="57">
        <v>10</v>
      </c>
      <c r="L23" s="56">
        <f>+K23-2.5</f>
        <v>7.5</v>
      </c>
      <c r="M23" s="57">
        <v>0</v>
      </c>
      <c r="N23" s="58">
        <f>J23+L23-M23</f>
        <v>8.1</v>
      </c>
      <c r="O23" s="55">
        <v>2.8</v>
      </c>
      <c r="P23" s="57">
        <v>10</v>
      </c>
      <c r="Q23" s="56">
        <f>+P23-3.35</f>
        <v>6.65</v>
      </c>
      <c r="R23" s="59">
        <v>0</v>
      </c>
      <c r="S23" s="58">
        <f>O23+Q23-R23</f>
        <v>9.45</v>
      </c>
      <c r="T23" s="55">
        <v>4.1</v>
      </c>
      <c r="U23" s="57">
        <v>10</v>
      </c>
      <c r="V23" s="56">
        <f>+U23-3.5</f>
        <v>6.5</v>
      </c>
      <c r="W23" s="59">
        <v>0</v>
      </c>
      <c r="X23" s="58">
        <f>T23+V23-W23</f>
        <v>10.6</v>
      </c>
      <c r="Y23" s="60">
        <f>SUM(E23+J23+O23+T23)</f>
        <v>9.899999999999999</v>
      </c>
      <c r="Z23" s="61">
        <f>SUM(G23+L23+Q23+V23)</f>
        <v>28.65</v>
      </c>
      <c r="AA23" s="62">
        <f>$I23+$N23+$S23+$X23</f>
        <v>38.55</v>
      </c>
      <c r="AB23" s="63"/>
    </row>
    <row r="24" spans="1:28" s="77" customFormat="1" ht="11.25">
      <c r="A24" s="64"/>
      <c r="B24" s="65" t="s">
        <v>60</v>
      </c>
      <c r="C24" s="65" t="s">
        <v>113</v>
      </c>
      <c r="D24" s="66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/>
      <c r="P24" s="69"/>
      <c r="Q24" s="68"/>
      <c r="R24" s="71"/>
      <c r="S24" s="70"/>
      <c r="T24" s="67"/>
      <c r="U24" s="69"/>
      <c r="V24" s="68"/>
      <c r="W24" s="71"/>
      <c r="X24" s="70"/>
      <c r="Y24" s="72"/>
      <c r="Z24" s="73"/>
      <c r="AA24" s="74"/>
      <c r="AB24" s="75"/>
    </row>
    <row r="25" spans="1:28" s="7" customFormat="1" ht="15">
      <c r="A25" s="147">
        <v>10</v>
      </c>
      <c r="B25" s="118" t="s">
        <v>133</v>
      </c>
      <c r="C25" s="118" t="s">
        <v>134</v>
      </c>
      <c r="D25" s="148">
        <v>2003</v>
      </c>
      <c r="E25" s="76">
        <v>2.4</v>
      </c>
      <c r="F25" s="9">
        <v>10</v>
      </c>
      <c r="G25" s="12">
        <f>+F25-2.5</f>
        <v>7.5</v>
      </c>
      <c r="H25" s="9">
        <v>0</v>
      </c>
      <c r="I25" s="149">
        <f>E25+G25-H25</f>
        <v>9.9</v>
      </c>
      <c r="J25" s="11">
        <v>0.6</v>
      </c>
      <c r="K25" s="9">
        <v>10</v>
      </c>
      <c r="L25" s="12">
        <f>+K25-3</f>
        <v>7</v>
      </c>
      <c r="M25" s="9">
        <v>0</v>
      </c>
      <c r="N25" s="149">
        <f>J25+L25-M25</f>
        <v>7.6</v>
      </c>
      <c r="O25" s="76">
        <v>3.8</v>
      </c>
      <c r="P25" s="9">
        <v>10</v>
      </c>
      <c r="Q25" s="12">
        <f>+P25-4.25</f>
        <v>5.75</v>
      </c>
      <c r="R25" s="11">
        <v>0</v>
      </c>
      <c r="S25" s="149">
        <f>O25+Q25-R25</f>
        <v>9.55</v>
      </c>
      <c r="T25" s="76">
        <v>4.1</v>
      </c>
      <c r="U25" s="9">
        <v>10</v>
      </c>
      <c r="V25" s="12">
        <f>+U25-4.5</f>
        <v>5.5</v>
      </c>
      <c r="W25" s="11">
        <v>0</v>
      </c>
      <c r="X25" s="149">
        <f>T25+V25-W25</f>
        <v>9.6</v>
      </c>
      <c r="Y25" s="150">
        <f>SUM(E25+J25+O25+T25)</f>
        <v>10.899999999999999</v>
      </c>
      <c r="Z25" s="151">
        <f>SUM(G25+L25+Q25+V25)</f>
        <v>25.75</v>
      </c>
      <c r="AA25" s="152">
        <f>$I25+$N25+$S25+$X25</f>
        <v>36.65</v>
      </c>
      <c r="AB25" s="63"/>
    </row>
    <row r="26" spans="1:28" s="77" customFormat="1" ht="12" thickBot="1">
      <c r="A26" s="102"/>
      <c r="B26" s="79" t="s">
        <v>60</v>
      </c>
      <c r="C26" s="79" t="s">
        <v>113</v>
      </c>
      <c r="D26" s="165"/>
      <c r="E26" s="80"/>
      <c r="F26" s="82"/>
      <c r="G26" s="81"/>
      <c r="H26" s="82"/>
      <c r="I26" s="83"/>
      <c r="J26" s="84"/>
      <c r="K26" s="82"/>
      <c r="L26" s="81"/>
      <c r="M26" s="84"/>
      <c r="N26" s="83"/>
      <c r="O26" s="80"/>
      <c r="P26" s="82"/>
      <c r="Q26" s="81"/>
      <c r="R26" s="84"/>
      <c r="S26" s="83"/>
      <c r="T26" s="80"/>
      <c r="U26" s="82"/>
      <c r="V26" s="81"/>
      <c r="W26" s="84"/>
      <c r="X26" s="83"/>
      <c r="Y26" s="85"/>
      <c r="Z26" s="86"/>
      <c r="AA26" s="87"/>
      <c r="AB26" s="75"/>
    </row>
    <row r="27" spans="1:28" s="78" customFormat="1" ht="6.75" customHeight="1">
      <c r="A27" s="88"/>
      <c r="B27" s="89"/>
      <c r="C27" s="89"/>
      <c r="D27" s="90"/>
      <c r="E27" s="91"/>
      <c r="F27" s="91"/>
      <c r="G27" s="92"/>
      <c r="H27" s="91"/>
      <c r="I27" s="93"/>
      <c r="J27" s="94"/>
      <c r="K27" s="91"/>
      <c r="L27" s="93"/>
      <c r="M27" s="94"/>
      <c r="N27" s="93"/>
      <c r="O27" s="95"/>
      <c r="P27" s="91"/>
      <c r="Q27" s="96"/>
      <c r="R27" s="95"/>
      <c r="S27" s="93"/>
      <c r="T27" s="94"/>
      <c r="U27" s="91"/>
      <c r="V27" s="96"/>
      <c r="W27" s="95"/>
      <c r="X27" s="93"/>
      <c r="Y27" s="94"/>
      <c r="Z27" s="93"/>
      <c r="AA27" s="10"/>
      <c r="AB27" s="24"/>
    </row>
    <row r="28" spans="1:27" s="5" customFormat="1" ht="15" customHeight="1">
      <c r="A28" s="184" t="s">
        <v>19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4"/>
      <c r="T28" s="15"/>
      <c r="U28" s="15"/>
      <c r="V28" s="14"/>
      <c r="W28" s="15"/>
      <c r="X28" s="14"/>
      <c r="Y28" s="15"/>
      <c r="Z28" s="14"/>
      <c r="AA28" s="14"/>
    </row>
    <row r="29" spans="3:27" s="6" customFormat="1" ht="6" customHeight="1">
      <c r="C29" s="16"/>
      <c r="D29" s="17"/>
      <c r="E29" s="18"/>
      <c r="F29" s="20"/>
      <c r="G29" s="19"/>
      <c r="H29" s="20"/>
      <c r="I29" s="19"/>
      <c r="J29" s="20"/>
      <c r="K29" s="20"/>
      <c r="L29" s="19"/>
      <c r="M29" s="20"/>
      <c r="N29" s="19"/>
      <c r="O29" s="20"/>
      <c r="P29" s="20"/>
      <c r="Q29" s="19"/>
      <c r="R29" s="20"/>
      <c r="S29" s="19"/>
      <c r="T29" s="20"/>
      <c r="U29" s="20"/>
      <c r="V29" s="19"/>
      <c r="W29" s="20"/>
      <c r="X29" s="19"/>
      <c r="Y29" s="20"/>
      <c r="Z29" s="19"/>
      <c r="AA29" s="19"/>
    </row>
    <row r="30" spans="1:28" s="7" customFormat="1" ht="15">
      <c r="A30" s="183" t="s">
        <v>20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21"/>
    </row>
    <row r="31" spans="1:28" s="7" customFormat="1" ht="15">
      <c r="A31" s="183" t="s">
        <v>23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21"/>
    </row>
    <row r="32" spans="1:28" s="7" customFormat="1" ht="15">
      <c r="A32" s="183" t="s">
        <v>21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21"/>
    </row>
    <row r="33" spans="1:28" s="7" customFormat="1" ht="15">
      <c r="A33" s="183" t="s">
        <v>22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21"/>
    </row>
    <row r="34" spans="1:28" ht="6.75" customHeight="1">
      <c r="A34" s="22"/>
      <c r="C34" s="23"/>
      <c r="D34" s="24"/>
      <c r="E34" s="11"/>
      <c r="F34" s="25"/>
      <c r="G34" s="12"/>
      <c r="H34" s="25"/>
      <c r="I34" s="10"/>
      <c r="K34" s="25"/>
      <c r="M34" s="25"/>
      <c r="N34" s="12"/>
      <c r="P34" s="25"/>
      <c r="Q34" s="13"/>
      <c r="R34" s="26"/>
      <c r="S34" s="27"/>
      <c r="T34" s="26"/>
      <c r="U34" s="25"/>
      <c r="V34" s="27"/>
      <c r="W34" s="26"/>
      <c r="X34" s="27"/>
      <c r="Y34" s="26"/>
      <c r="Z34" s="27"/>
      <c r="AA34" s="27"/>
      <c r="AB34" s="4"/>
    </row>
    <row r="35" spans="1:28" s="1" customFormat="1" ht="19.5">
      <c r="A35" s="114"/>
      <c r="B35"/>
      <c r="C35"/>
      <c r="D35" s="99"/>
      <c r="E35" s="9"/>
      <c r="F35" s="9"/>
      <c r="G35" s="10"/>
      <c r="H35" s="9"/>
      <c r="I35" s="100"/>
      <c r="J35" s="9"/>
      <c r="K35" s="9"/>
      <c r="L35" s="10"/>
      <c r="M35" s="9"/>
      <c r="N35" s="100"/>
      <c r="O35" s="11"/>
      <c r="P35" s="9"/>
      <c r="Q35" s="12"/>
      <c r="R35" s="11"/>
      <c r="S35" s="100"/>
      <c r="T35" s="9"/>
      <c r="U35" s="9"/>
      <c r="V35" s="10"/>
      <c r="W35" s="9"/>
      <c r="X35" s="100"/>
      <c r="Y35" s="11"/>
      <c r="Z35" s="12"/>
      <c r="AA35" s="13"/>
      <c r="AB35" s="101"/>
    </row>
    <row r="36" spans="1:28" s="1" customFormat="1" ht="19.5">
      <c r="A36"/>
      <c r="B36"/>
      <c r="C36" s="115"/>
      <c r="D36" s="99"/>
      <c r="E36" s="9"/>
      <c r="F36" s="9"/>
      <c r="G36" s="10"/>
      <c r="H36" s="9"/>
      <c r="I36" s="100"/>
      <c r="J36" s="9"/>
      <c r="K36" s="9"/>
      <c r="L36" s="10"/>
      <c r="M36" s="9"/>
      <c r="N36" s="100"/>
      <c r="O36" s="11"/>
      <c r="P36" s="9"/>
      <c r="Q36" s="12"/>
      <c r="R36" s="11"/>
      <c r="S36" s="100"/>
      <c r="T36" s="9"/>
      <c r="U36" s="9"/>
      <c r="V36" s="10"/>
      <c r="W36" s="9"/>
      <c r="X36" s="100"/>
      <c r="Y36" s="11"/>
      <c r="Z36" s="12"/>
      <c r="AA36" s="13"/>
      <c r="AB36" s="101"/>
    </row>
    <row r="37" spans="1:28" s="1" customFormat="1" ht="12.75">
      <c r="A37" s="98"/>
      <c r="B37" s="8"/>
      <c r="C37" s="8"/>
      <c r="D37" s="99"/>
      <c r="E37" s="9"/>
      <c r="F37" s="9"/>
      <c r="G37" s="10"/>
      <c r="H37" s="9"/>
      <c r="I37" s="100"/>
      <c r="J37" s="9"/>
      <c r="K37" s="9"/>
      <c r="L37" s="10"/>
      <c r="M37" s="9"/>
      <c r="N37" s="100"/>
      <c r="O37" s="11"/>
      <c r="P37" s="9"/>
      <c r="Q37" s="12"/>
      <c r="R37" s="11"/>
      <c r="S37" s="100"/>
      <c r="T37" s="9"/>
      <c r="U37" s="9"/>
      <c r="V37" s="10"/>
      <c r="W37" s="9"/>
      <c r="X37" s="100"/>
      <c r="Y37" s="11"/>
      <c r="Z37" s="12"/>
      <c r="AA37" s="13"/>
      <c r="AB37" s="101"/>
    </row>
  </sheetData>
  <sheetProtection/>
  <mergeCells count="12">
    <mergeCell ref="A32:AA32"/>
    <mergeCell ref="A33:AA33"/>
    <mergeCell ref="A28:R28"/>
    <mergeCell ref="A30:AA30"/>
    <mergeCell ref="A31:AA31"/>
    <mergeCell ref="B3:AA3"/>
    <mergeCell ref="B1:M1"/>
    <mergeCell ref="O1:Y1"/>
    <mergeCell ref="E5:I5"/>
    <mergeCell ref="J5:N5"/>
    <mergeCell ref="O5:S5"/>
    <mergeCell ref="T5:X5"/>
  </mergeCells>
  <printOptions/>
  <pageMargins left="0.09" right="0.07" top="0.34" bottom="0.21" header="0.08" footer="0.0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Chramostova</dc:creator>
  <cp:keywords/>
  <dc:description/>
  <cp:lastModifiedBy>petr</cp:lastModifiedBy>
  <cp:lastPrinted>2015-01-25T13:11:33Z</cp:lastPrinted>
  <dcterms:created xsi:type="dcterms:W3CDTF">2010-11-23T16:44:29Z</dcterms:created>
  <dcterms:modified xsi:type="dcterms:W3CDTF">2015-03-05T19:46:14Z</dcterms:modified>
  <cp:category/>
  <cp:version/>
  <cp:contentType/>
  <cp:contentStatus/>
</cp:coreProperties>
</file>